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8" sheetId="1" r:id="rId1"/>
  </sheets>
  <definedNames>
    <definedName name="_xlnm.Print_Area" localSheetId="0">'BLOK 8'!$A$1:$M$127</definedName>
  </definedNames>
  <calcPr fullCalcOnLoad="1"/>
</workbook>
</file>

<file path=xl/sharedStrings.xml><?xml version="1.0" encoding="utf-8"?>
<sst xmlns="http://schemas.openxmlformats.org/spreadsheetml/2006/main" count="445" uniqueCount="169">
  <si>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</si>
  <si>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</si>
  <si>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</si>
  <si>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</si>
  <si>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</si>
  <si>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</si>
  <si>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</si>
  <si>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</si>
  <si>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</si>
  <si>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</si>
  <si>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</si>
  <si>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</si>
  <si>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</si>
  <si>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</si>
  <si>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</si>
  <si>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G+P+4</t>
  </si>
  <si>
    <t>P+3</t>
  </si>
  <si>
    <t>P+1+Pk</t>
  </si>
  <si>
    <t>P+2</t>
  </si>
  <si>
    <t>P+3+Pk</t>
  </si>
  <si>
    <t>SS4</t>
  </si>
  <si>
    <t>P+4</t>
  </si>
  <si>
    <t>G+P+3+Pk</t>
  </si>
  <si>
    <t>POVRŠINE ZA TURIZAM</t>
  </si>
  <si>
    <t>T1</t>
  </si>
  <si>
    <t>UP3</t>
  </si>
  <si>
    <t>UP4</t>
  </si>
  <si>
    <t>UP32</t>
  </si>
  <si>
    <t>UP33</t>
  </si>
  <si>
    <t>UP34</t>
  </si>
  <si>
    <t>UP35</t>
  </si>
  <si>
    <t>P,G+P+2+Pk</t>
  </si>
  <si>
    <t>UP36</t>
  </si>
  <si>
    <t>UP37</t>
  </si>
  <si>
    <t>UP38</t>
  </si>
  <si>
    <t>UP39</t>
  </si>
  <si>
    <t>UP40</t>
  </si>
  <si>
    <t>UP41</t>
  </si>
  <si>
    <t>UP43</t>
  </si>
  <si>
    <t>UP46</t>
  </si>
  <si>
    <t>UP11</t>
  </si>
  <si>
    <t>UP12</t>
  </si>
  <si>
    <t>UP13</t>
  </si>
  <si>
    <t>UP14</t>
  </si>
  <si>
    <t>UP15</t>
  </si>
  <si>
    <t>UP17</t>
  </si>
  <si>
    <t>UP21</t>
  </si>
  <si>
    <t>UP22</t>
  </si>
  <si>
    <t>UP23</t>
  </si>
  <si>
    <t>UP24</t>
  </si>
  <si>
    <t>UP25</t>
  </si>
  <si>
    <t>UP26</t>
  </si>
  <si>
    <t>UP30</t>
  </si>
  <si>
    <t>UP31</t>
  </si>
  <si>
    <t>UP5</t>
  </si>
  <si>
    <t>UP6</t>
  </si>
  <si>
    <t>UP7</t>
  </si>
  <si>
    <t>UP8</t>
  </si>
  <si>
    <t>UP9</t>
  </si>
  <si>
    <t>UP42</t>
  </si>
  <si>
    <t>UP44</t>
  </si>
  <si>
    <t>UP45</t>
  </si>
  <si>
    <t>UP47</t>
  </si>
  <si>
    <t>POVRŠINE KOMUNALNE INFRASTRUKTURE</t>
  </si>
  <si>
    <t>IOE</t>
  </si>
  <si>
    <t>UP10</t>
  </si>
  <si>
    <t>P+1</t>
  </si>
  <si>
    <t>P</t>
  </si>
  <si>
    <t>G+P+3</t>
  </si>
  <si>
    <t>SMG3</t>
  </si>
  <si>
    <t xml:space="preserve">POVRŠINE ZA STANOVANJE MALE GUSTINE                                                                                                  </t>
  </si>
  <si>
    <t>SS2</t>
  </si>
  <si>
    <t>SS3</t>
  </si>
  <si>
    <t>G+P+1+Pk</t>
  </si>
  <si>
    <t>UP49</t>
  </si>
  <si>
    <t>G+P+2</t>
  </si>
  <si>
    <t>UP50</t>
  </si>
  <si>
    <t>UP51</t>
  </si>
  <si>
    <t>P,Su+P+2</t>
  </si>
  <si>
    <t>UP52</t>
  </si>
  <si>
    <t>UP53</t>
  </si>
  <si>
    <t>P,P+1</t>
  </si>
  <si>
    <t>UP54</t>
  </si>
  <si>
    <t>UP55</t>
  </si>
  <si>
    <t>P, Su+P+1+Pk</t>
  </si>
  <si>
    <t>Su+P+1+Pk</t>
  </si>
  <si>
    <t>G+P+2+Pk</t>
  </si>
  <si>
    <t>UP56</t>
  </si>
  <si>
    <t>P+5</t>
  </si>
  <si>
    <t>UP57</t>
  </si>
  <si>
    <t>P,P+3</t>
  </si>
  <si>
    <t>UP58</t>
  </si>
  <si>
    <t>2*P,P+3</t>
  </si>
  <si>
    <t>UP59</t>
  </si>
  <si>
    <t>UP60</t>
  </si>
  <si>
    <t>UP63</t>
  </si>
  <si>
    <t>UP64</t>
  </si>
  <si>
    <t>UP65</t>
  </si>
  <si>
    <t>UP66</t>
  </si>
  <si>
    <t>UP67</t>
  </si>
  <si>
    <t>UP68</t>
  </si>
  <si>
    <t>UP70</t>
  </si>
  <si>
    <t>UP71</t>
  </si>
  <si>
    <t>UP72</t>
  </si>
  <si>
    <t>UP73</t>
  </si>
  <si>
    <t>UP48</t>
  </si>
  <si>
    <t>G+P+3+Ps</t>
  </si>
  <si>
    <t>UP74</t>
  </si>
  <si>
    <t>2*P+4</t>
  </si>
  <si>
    <t>UP61</t>
  </si>
  <si>
    <t>UP62</t>
  </si>
  <si>
    <t>UP75</t>
  </si>
  <si>
    <t>UKUPNO - BLOK 8</t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</si>
  <si>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</si>
  <si>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T1</t>
    </r>
    <r>
      <rPr>
        <sz val="10"/>
        <rFont val="Arial"/>
        <family val="2"/>
      </rPr>
      <t>-Površine za turizam</t>
    </r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</si>
  <si>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</si>
  <si>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t>Saobraćajne površine</t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</si>
  <si>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</si>
  <si>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SS3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</si>
  <si>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PD</t>
    </r>
    <r>
      <rPr>
        <sz val="10"/>
        <rFont val="Arial"/>
        <family val="2"/>
      </rPr>
      <t>-Drugo poljoprivredno zemljište</t>
    </r>
  </si>
  <si>
    <r>
      <rPr>
        <b/>
        <sz val="10"/>
        <rFont val="Arial"/>
        <family val="2"/>
      </rPr>
      <t>SMG3</t>
    </r>
    <r>
      <rPr>
        <sz val="10"/>
        <rFont val="Arial"/>
        <family val="2"/>
      </rPr>
      <t>-Površine za stanovanje male gustine</t>
    </r>
  </si>
  <si>
    <t>P, P+1</t>
  </si>
  <si>
    <r>
      <t xml:space="preserve">P+1+Pk, P+2, </t>
    </r>
    <r>
      <rPr>
        <sz val="10"/>
        <color indexed="10"/>
        <rFont val="Arial"/>
        <family val="2"/>
      </rPr>
      <t>P</t>
    </r>
  </si>
  <si>
    <r>
      <t>P, P+1,</t>
    </r>
    <r>
      <rPr>
        <sz val="10"/>
        <color indexed="10"/>
        <rFont val="Arial"/>
        <family val="2"/>
      </rPr>
      <t xml:space="preserve"> P+1</t>
    </r>
  </si>
  <si>
    <t>Su+P+4</t>
  </si>
  <si>
    <t>P+2+Pk</t>
  </si>
  <si>
    <t>P+Pk, P+2+Pk</t>
  </si>
  <si>
    <t>P+2, Su+P+2+Pk</t>
  </si>
  <si>
    <t>(Su)+P+1</t>
  </si>
  <si>
    <r>
      <t>P,</t>
    </r>
    <r>
      <rPr>
        <sz val="10"/>
        <color indexed="10"/>
        <rFont val="Arial"/>
        <family val="2"/>
      </rPr>
      <t xml:space="preserve"> P</t>
    </r>
  </si>
  <si>
    <t>Su+P</t>
  </si>
  <si>
    <t>Su+P+1</t>
  </si>
  <si>
    <r>
      <rPr>
        <sz val="10"/>
        <color indexed="10"/>
        <rFont val="Arial"/>
        <family val="2"/>
      </rPr>
      <t>Su</t>
    </r>
    <r>
      <rPr>
        <sz val="10"/>
        <rFont val="Arial"/>
        <family val="2"/>
      </rPr>
      <t>, Su+P+Pk</t>
    </r>
  </si>
  <si>
    <r>
      <t xml:space="preserve">Su+P, Su+P+1+Pk, </t>
    </r>
    <r>
      <rPr>
        <sz val="10"/>
        <color indexed="10"/>
        <rFont val="Arial"/>
        <family val="2"/>
      </rPr>
      <t>Su+P+2</t>
    </r>
  </si>
  <si>
    <r>
      <t xml:space="preserve">P, Su+P+1, </t>
    </r>
    <r>
      <rPr>
        <sz val="10"/>
        <color indexed="10"/>
        <rFont val="Arial"/>
        <family val="2"/>
      </rPr>
      <t>P</t>
    </r>
  </si>
  <si>
    <r>
      <t xml:space="preserve">Su+P+1+Pk, </t>
    </r>
    <r>
      <rPr>
        <sz val="10"/>
        <color indexed="10"/>
        <rFont val="Arial"/>
        <family val="2"/>
      </rPr>
      <t>Su, P</t>
    </r>
  </si>
  <si>
    <t>Su, P</t>
  </si>
  <si>
    <t>2Su+P+3</t>
  </si>
  <si>
    <t>P, P+2+Pk</t>
  </si>
  <si>
    <t>Su+P+3+Pk</t>
  </si>
  <si>
    <t>Su+P+1, Su+P+2</t>
  </si>
  <si>
    <r>
      <t xml:space="preserve">P, </t>
    </r>
    <r>
      <rPr>
        <sz val="10"/>
        <color indexed="10"/>
        <rFont val="Arial"/>
        <family val="2"/>
      </rPr>
      <t>P, gabarit?</t>
    </r>
  </si>
  <si>
    <t>P+Pk</t>
  </si>
  <si>
    <r>
      <t xml:space="preserve">P+1, P+1+Pk, </t>
    </r>
    <r>
      <rPr>
        <sz val="10"/>
        <color indexed="10"/>
        <rFont val="Arial"/>
        <family val="2"/>
      </rPr>
      <t>P+1</t>
    </r>
  </si>
  <si>
    <r>
      <t xml:space="preserve">P, </t>
    </r>
    <r>
      <rPr>
        <sz val="10"/>
        <color indexed="10"/>
        <rFont val="Arial"/>
        <family val="2"/>
      </rPr>
      <t>P</t>
    </r>
  </si>
  <si>
    <t>UP76</t>
  </si>
  <si>
    <r>
      <rPr>
        <sz val="10"/>
        <color indexed="60"/>
        <rFont val="Arial"/>
        <family val="2"/>
      </rPr>
      <t>P+</t>
    </r>
    <r>
      <rPr>
        <sz val="10"/>
        <rFont val="Arial"/>
        <family val="2"/>
      </rPr>
      <t>, P+1</t>
    </r>
  </si>
  <si>
    <t>nova gradnja</t>
  </si>
  <si>
    <t>UP77</t>
  </si>
  <si>
    <r>
      <t>P, P+1+Pk,</t>
    </r>
    <r>
      <rPr>
        <sz val="10"/>
        <color indexed="10"/>
        <rFont val="Arial"/>
        <family val="2"/>
      </rPr>
      <t>P+1</t>
    </r>
  </si>
  <si>
    <t>P,P+1,P+1</t>
  </si>
  <si>
    <t>dogradnja, nadgradnja, nova gradnja</t>
  </si>
  <si>
    <t>dogradnja,nadgradnja</t>
  </si>
  <si>
    <t>dogradnja,nadgradnja,nova gradnja</t>
  </si>
  <si>
    <t>zadržano iz važećeg plana</t>
  </si>
  <si>
    <r>
      <t xml:space="preserve">P+1+Pk, </t>
    </r>
    <r>
      <rPr>
        <sz val="10"/>
        <color indexed="60"/>
        <rFont val="Arial"/>
        <family val="2"/>
      </rPr>
      <t>P+</t>
    </r>
    <r>
      <rPr>
        <sz val="10"/>
        <rFont val="Arial"/>
        <family val="2"/>
      </rPr>
      <t>, P+1+Pk,</t>
    </r>
    <r>
      <rPr>
        <sz val="10"/>
        <color indexed="10"/>
        <rFont val="Arial"/>
        <family val="2"/>
      </rPr>
      <t>P</t>
    </r>
    <r>
      <rPr>
        <sz val="10"/>
        <rFont val="Arial"/>
        <family val="2"/>
      </rPr>
      <t>,P+1,P+1+Pk</t>
    </r>
  </si>
  <si>
    <t>nadgradnja</t>
  </si>
  <si>
    <t>izgradnja novog objekta</t>
  </si>
  <si>
    <t>postojeći objekat - bez daljih intervencija</t>
  </si>
  <si>
    <t>dogradnja, nadgradnja</t>
  </si>
  <si>
    <r>
      <rPr>
        <b/>
        <sz val="10"/>
        <rFont val="Arial"/>
        <family val="2"/>
      </rPr>
      <t>PUJ</t>
    </r>
    <r>
      <rPr>
        <sz val="10"/>
        <rFont val="Arial"/>
        <family val="2"/>
      </rPr>
      <t>-Površine javne namene</t>
    </r>
  </si>
  <si>
    <t>zadržano postojeće stanje</t>
  </si>
  <si>
    <r>
      <t>P+1+Pk, Su+P+2+Pk,</t>
    </r>
    <r>
      <rPr>
        <sz val="10"/>
        <rFont val="Arial"/>
        <family val="2"/>
      </rPr>
      <t xml:space="preserve"> Su</t>
    </r>
  </si>
  <si>
    <r>
      <t>Su+P+1+Pk,</t>
    </r>
    <r>
      <rPr>
        <sz val="10"/>
        <color indexed="10"/>
        <rFont val="Arial"/>
        <family val="2"/>
      </rPr>
      <t>P</t>
    </r>
  </si>
  <si>
    <t>2*P, Su+P+1+Pk</t>
  </si>
  <si>
    <t>P, Su+P+2+Pk</t>
  </si>
  <si>
    <t>nadgradnja                                  prema važećem planu</t>
  </si>
  <si>
    <t>nadgradnja                                 prema važećem planu</t>
  </si>
  <si>
    <t>izgradnja novog objekta, kao dvojni sa UP71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</si>
</sst>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172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 wrapText="1"/>
    </xf>
    <xf numFmtId="172" fontId="0" fillId="0" borderId="14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left" vertical="center" wrapText="1"/>
    </xf>
    <xf numFmtId="172" fontId="0" fillId="33" borderId="18" xfId="0" applyNumberFormat="1" applyFont="1" applyFill="1" applyBorder="1" applyAlignment="1">
      <alignment horizontal="center" vertical="center"/>
    </xf>
    <xf numFmtId="172" fontId="0" fillId="33" borderId="19" xfId="0" applyNumberFormat="1" applyFont="1" applyFill="1" applyBorder="1" applyAlignment="1">
      <alignment horizontal="right" vertical="center"/>
    </xf>
    <xf numFmtId="172" fontId="0" fillId="33" borderId="20" xfId="0" applyNumberFormat="1" applyFont="1" applyFill="1" applyBorder="1" applyAlignment="1">
      <alignment horizontal="right" vertical="center"/>
    </xf>
    <xf numFmtId="2" fontId="0" fillId="33" borderId="20" xfId="0" applyNumberFormat="1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 vertical="center"/>
    </xf>
    <xf numFmtId="13" fontId="0" fillId="33" borderId="22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2" fontId="0" fillId="33" borderId="24" xfId="0" applyNumberFormat="1" applyFont="1" applyFill="1" applyBorder="1" applyAlignment="1">
      <alignment horizontal="center" vertical="center" wrapText="1"/>
    </xf>
    <xf numFmtId="2" fontId="0" fillId="33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2" fontId="0" fillId="0" borderId="27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3" fontId="1" fillId="0" borderId="0" xfId="0" applyNumberFormat="1" applyFont="1" applyBorder="1" applyAlignment="1">
      <alignment vertical="center"/>
    </xf>
    <xf numFmtId="13" fontId="0" fillId="33" borderId="14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172" fontId="2" fillId="33" borderId="14" xfId="0" applyNumberFormat="1" applyFont="1" applyFill="1" applyBorder="1" applyAlignment="1">
      <alignment horizontal="left" vertical="center"/>
    </xf>
    <xf numFmtId="172" fontId="0" fillId="33" borderId="14" xfId="0" applyNumberFormat="1" applyFont="1" applyFill="1" applyBorder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 wrapText="1"/>
    </xf>
    <xf numFmtId="172" fontId="0" fillId="0" borderId="35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 wrapText="1"/>
    </xf>
    <xf numFmtId="2" fontId="0" fillId="0" borderId="36" xfId="0" applyNumberFormat="1" applyFont="1" applyFill="1" applyBorder="1" applyAlignment="1">
      <alignment horizontal="right" vertical="center" wrapText="1"/>
    </xf>
    <xf numFmtId="172" fontId="0" fillId="0" borderId="14" xfId="0" applyNumberFormat="1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172" fontId="0" fillId="0" borderId="27" xfId="0" applyNumberFormat="1" applyFont="1" applyFill="1" applyBorder="1" applyAlignment="1">
      <alignment vertical="center" wrapText="1"/>
    </xf>
    <xf numFmtId="172" fontId="0" fillId="0" borderId="0" xfId="0" applyNumberFormat="1" applyAlignment="1">
      <alignment horizontal="center" vertical="center"/>
    </xf>
    <xf numFmtId="1" fontId="0" fillId="0" borderId="14" xfId="0" applyNumberFormat="1" applyFont="1" applyFill="1" applyBorder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1" fontId="0" fillId="33" borderId="14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right" vertical="center"/>
    </xf>
    <xf numFmtId="1" fontId="0" fillId="33" borderId="19" xfId="0" applyNumberFormat="1" applyFont="1" applyFill="1" applyBorder="1" applyAlignment="1">
      <alignment horizontal="right" vertical="center"/>
    </xf>
    <xf numFmtId="1" fontId="0" fillId="0" borderId="17" xfId="0" applyNumberFormat="1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right" vertical="center" wrapText="1"/>
    </xf>
    <xf numFmtId="172" fontId="0" fillId="33" borderId="24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 vertical="center" wrapText="1"/>
    </xf>
    <xf numFmtId="172" fontId="0" fillId="33" borderId="37" xfId="0" applyNumberFormat="1" applyFont="1" applyFill="1" applyBorder="1" applyAlignment="1">
      <alignment horizontal="center" vertical="center" wrapText="1"/>
    </xf>
    <xf numFmtId="172" fontId="0" fillId="33" borderId="38" xfId="0" applyNumberFormat="1" applyFont="1" applyFill="1" applyBorder="1" applyAlignment="1">
      <alignment horizontal="center" vertical="center"/>
    </xf>
    <xf numFmtId="172" fontId="0" fillId="33" borderId="39" xfId="0" applyNumberFormat="1" applyFont="1" applyFill="1" applyBorder="1" applyAlignment="1">
      <alignment horizontal="center" vertical="center"/>
    </xf>
    <xf numFmtId="172" fontId="0" fillId="33" borderId="40" xfId="0" applyNumberFormat="1" applyFont="1" applyFill="1" applyBorder="1" applyAlignment="1">
      <alignment horizontal="right" vertical="center"/>
    </xf>
    <xf numFmtId="172" fontId="0" fillId="33" borderId="41" xfId="0" applyNumberFormat="1" applyFont="1" applyFill="1" applyBorder="1" applyAlignment="1">
      <alignment horizontal="right" vertical="center"/>
    </xf>
    <xf numFmtId="2" fontId="0" fillId="33" borderId="41" xfId="0" applyNumberFormat="1" applyFont="1" applyFill="1" applyBorder="1" applyAlignment="1">
      <alignment horizontal="right" vertical="center"/>
    </xf>
    <xf numFmtId="2" fontId="0" fillId="33" borderId="42" xfId="0" applyNumberFormat="1" applyFont="1" applyFill="1" applyBorder="1" applyAlignment="1">
      <alignment horizontal="right" vertical="center"/>
    </xf>
    <xf numFmtId="2" fontId="0" fillId="33" borderId="30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>
      <alignment horizontal="right" vertical="center"/>
    </xf>
    <xf numFmtId="2" fontId="0" fillId="33" borderId="30" xfId="0" applyNumberFormat="1" applyFont="1" applyFill="1" applyBorder="1" applyAlignment="1">
      <alignment horizontal="right" vertical="center"/>
    </xf>
    <xf numFmtId="13" fontId="2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right" vertical="center" wrapText="1"/>
    </xf>
    <xf numFmtId="2" fontId="0" fillId="0" borderId="43" xfId="0" applyNumberFormat="1" applyFont="1" applyFill="1" applyBorder="1" applyAlignment="1">
      <alignment horizontal="right" vertical="center"/>
    </xf>
    <xf numFmtId="2" fontId="0" fillId="0" borderId="43" xfId="0" applyNumberFormat="1" applyFont="1" applyFill="1" applyBorder="1" applyAlignment="1">
      <alignment horizontal="center" vertical="center" wrapText="1"/>
    </xf>
    <xf numFmtId="2" fontId="6" fillId="0" borderId="4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right" vertical="center"/>
    </xf>
    <xf numFmtId="172" fontId="0" fillId="0" borderId="47" xfId="0" applyNumberFormat="1" applyFont="1" applyFill="1" applyBorder="1" applyAlignment="1">
      <alignment horizontal="right" vertical="center" wrapText="1"/>
    </xf>
    <xf numFmtId="2" fontId="6" fillId="0" borderId="45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center" vertical="center" wrapText="1"/>
    </xf>
    <xf numFmtId="1" fontId="0" fillId="0" borderId="36" xfId="0" applyNumberFormat="1" applyFont="1" applyFill="1" applyBorder="1" applyAlignment="1">
      <alignment horizontal="right" vertical="center" wrapText="1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right" vertical="center"/>
    </xf>
    <xf numFmtId="2" fontId="6" fillId="0" borderId="51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6" fillId="0" borderId="44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13" fontId="2" fillId="0" borderId="30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6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33"/>
  <sheetViews>
    <sheetView tabSelected="1" zoomScaleSheetLayoutView="115" workbookViewId="0" topLeftCell="A22">
      <selection activeCell="J15" sqref="J15"/>
    </sheetView>
  </sheetViews>
  <sheetFormatPr defaultColWidth="9.140625" defaultRowHeight="12.75"/>
  <cols>
    <col min="1" max="1" width="25.7109375" style="1" customWidth="1"/>
    <col min="2" max="2" width="9.7109375" style="2" customWidth="1"/>
    <col min="3" max="3" width="12.28125" style="3" customWidth="1"/>
    <col min="4" max="5" width="8.7109375" style="80" customWidth="1"/>
    <col min="6" max="7" width="4.7109375" style="2" customWidth="1"/>
    <col min="8" max="8" width="12.28125" style="3" customWidth="1"/>
    <col min="9" max="10" width="8.7109375" style="80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33" t="s">
        <v>69</v>
      </c>
      <c r="B1" s="133"/>
      <c r="C1" s="134" t="s">
        <v>70</v>
      </c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33"/>
      <c r="B2" s="133"/>
      <c r="C2" s="121" t="s">
        <v>0</v>
      </c>
      <c r="D2" s="121"/>
      <c r="E2" s="121"/>
      <c r="F2" s="121"/>
      <c r="G2" s="121"/>
      <c r="H2" s="122" t="s">
        <v>1</v>
      </c>
      <c r="I2" s="122"/>
      <c r="J2" s="122"/>
      <c r="K2" s="122"/>
      <c r="L2" s="122"/>
      <c r="M2" s="122"/>
    </row>
    <row r="3" spans="1:14" ht="39" thickBot="1">
      <c r="A3" s="30" t="s">
        <v>2</v>
      </c>
      <c r="B3" s="31" t="s">
        <v>3</v>
      </c>
      <c r="C3" s="32" t="s">
        <v>4</v>
      </c>
      <c r="D3" s="79" t="s">
        <v>5</v>
      </c>
      <c r="E3" s="79" t="s">
        <v>6</v>
      </c>
      <c r="F3" s="33" t="s">
        <v>7</v>
      </c>
      <c r="G3" s="31" t="s">
        <v>8</v>
      </c>
      <c r="H3" s="32" t="s">
        <v>9</v>
      </c>
      <c r="I3" s="83" t="s">
        <v>5</v>
      </c>
      <c r="J3" s="79" t="s">
        <v>10</v>
      </c>
      <c r="K3" s="33" t="s">
        <v>7</v>
      </c>
      <c r="L3" s="34" t="s">
        <v>8</v>
      </c>
      <c r="M3" s="34" t="s">
        <v>11</v>
      </c>
      <c r="N3" s="5"/>
    </row>
    <row r="4" spans="1:13" ht="12.75">
      <c r="A4" s="35" t="s">
        <v>51</v>
      </c>
      <c r="B4" s="78">
        <v>396</v>
      </c>
      <c r="C4" s="68" t="s">
        <v>67</v>
      </c>
      <c r="D4" s="69">
        <v>62.55</v>
      </c>
      <c r="E4" s="69">
        <v>62.55</v>
      </c>
      <c r="F4" s="37">
        <f aca="true" t="shared" si="0" ref="F4:F10">D4/B4</f>
        <v>0.15795454545454546</v>
      </c>
      <c r="G4" s="44">
        <f aca="true" t="shared" si="1" ref="G4:G10">E4/B4</f>
        <v>0.15795454545454546</v>
      </c>
      <c r="H4" s="50" t="s">
        <v>73</v>
      </c>
      <c r="I4" s="69">
        <v>156</v>
      </c>
      <c r="J4" s="69">
        <f>I4*3</f>
        <v>468</v>
      </c>
      <c r="K4" s="37">
        <f aca="true" t="shared" si="2" ref="K4:K11">I4/B4</f>
        <v>0.3939393939393939</v>
      </c>
      <c r="L4" s="44">
        <f aca="true" t="shared" si="3" ref="L4:L11">J4/B4</f>
        <v>1.1818181818181819</v>
      </c>
      <c r="M4" s="99" t="s">
        <v>154</v>
      </c>
    </row>
    <row r="5" spans="1:13" ht="12.75">
      <c r="A5" s="39" t="s">
        <v>74</v>
      </c>
      <c r="B5" s="77">
        <v>314</v>
      </c>
      <c r="C5" s="39"/>
      <c r="D5" s="66"/>
      <c r="E5" s="66"/>
      <c r="F5" s="41"/>
      <c r="G5" s="48"/>
      <c r="H5" s="100" t="s">
        <v>75</v>
      </c>
      <c r="I5" s="66">
        <v>89</v>
      </c>
      <c r="J5" s="66">
        <f>I5*3</f>
        <v>267</v>
      </c>
      <c r="K5" s="41">
        <f t="shared" si="2"/>
        <v>0.28343949044585987</v>
      </c>
      <c r="L5" s="48">
        <f t="shared" si="3"/>
        <v>0.8503184713375797</v>
      </c>
      <c r="M5" s="101" t="s">
        <v>154</v>
      </c>
    </row>
    <row r="6" spans="1:13" ht="12.75">
      <c r="A6" s="39" t="s">
        <v>76</v>
      </c>
      <c r="B6" s="77">
        <v>309</v>
      </c>
      <c r="C6" s="39"/>
      <c r="D6" s="66"/>
      <c r="E6" s="66"/>
      <c r="F6" s="41"/>
      <c r="G6" s="48"/>
      <c r="H6" s="47" t="s">
        <v>86</v>
      </c>
      <c r="I6" s="66">
        <f>K6*B6</f>
        <v>123.60000000000001</v>
      </c>
      <c r="J6" s="66">
        <f>L6*B6</f>
        <v>370.8</v>
      </c>
      <c r="K6" s="41">
        <v>0.4</v>
      </c>
      <c r="L6" s="48">
        <v>1.2</v>
      </c>
      <c r="M6" s="101" t="s">
        <v>157</v>
      </c>
    </row>
    <row r="7" spans="1:13" ht="24.75" customHeight="1">
      <c r="A7" s="39" t="s">
        <v>77</v>
      </c>
      <c r="B7" s="77">
        <v>331</v>
      </c>
      <c r="C7" s="45" t="s">
        <v>134</v>
      </c>
      <c r="D7" s="66">
        <v>111.53</v>
      </c>
      <c r="E7" s="66">
        <v>304.27</v>
      </c>
      <c r="F7" s="41">
        <f t="shared" si="0"/>
        <v>0.3369486404833837</v>
      </c>
      <c r="G7" s="48">
        <f t="shared" si="1"/>
        <v>0.9192447129909365</v>
      </c>
      <c r="H7" s="100" t="s">
        <v>78</v>
      </c>
      <c r="I7" s="66">
        <v>111.53</v>
      </c>
      <c r="J7" s="66">
        <v>344</v>
      </c>
      <c r="K7" s="41">
        <f t="shared" si="2"/>
        <v>0.3369486404833837</v>
      </c>
      <c r="L7" s="48">
        <f t="shared" si="3"/>
        <v>1.039274924471299</v>
      </c>
      <c r="M7" s="115" t="s">
        <v>166</v>
      </c>
    </row>
    <row r="8" spans="1:13" ht="24.75" customHeight="1">
      <c r="A8" s="39" t="s">
        <v>79</v>
      </c>
      <c r="B8" s="77">
        <v>457</v>
      </c>
      <c r="C8" s="45" t="s">
        <v>135</v>
      </c>
      <c r="D8" s="66">
        <v>153.56</v>
      </c>
      <c r="E8" s="66">
        <f>D8*4</f>
        <v>614.24</v>
      </c>
      <c r="F8" s="41">
        <f t="shared" si="0"/>
        <v>0.3360175054704595</v>
      </c>
      <c r="G8" s="48">
        <f t="shared" si="1"/>
        <v>1.344070021881838</v>
      </c>
      <c r="H8" s="47" t="s">
        <v>84</v>
      </c>
      <c r="I8" s="66">
        <v>153.56</v>
      </c>
      <c r="J8" s="66">
        <f>I8*4</f>
        <v>614.24</v>
      </c>
      <c r="K8" s="41">
        <f t="shared" si="2"/>
        <v>0.3360175054704595</v>
      </c>
      <c r="L8" s="48">
        <f t="shared" si="3"/>
        <v>1.344070021881838</v>
      </c>
      <c r="M8" s="115" t="s">
        <v>166</v>
      </c>
    </row>
    <row r="9" spans="1:31" s="11" customFormat="1" ht="12.75">
      <c r="A9" s="39" t="s">
        <v>80</v>
      </c>
      <c r="B9" s="77">
        <v>457</v>
      </c>
      <c r="C9" s="45" t="s">
        <v>66</v>
      </c>
      <c r="D9" s="66">
        <v>46.66</v>
      </c>
      <c r="E9" s="66">
        <f>D9*2</f>
        <v>93.32</v>
      </c>
      <c r="F9" s="41">
        <f t="shared" si="0"/>
        <v>0.10210065645514223</v>
      </c>
      <c r="G9" s="48">
        <f t="shared" si="1"/>
        <v>0.20420131291028445</v>
      </c>
      <c r="H9" s="100" t="s">
        <v>81</v>
      </c>
      <c r="I9" s="66">
        <v>75</v>
      </c>
      <c r="J9" s="66">
        <v>121</v>
      </c>
      <c r="K9" s="41">
        <f t="shared" si="2"/>
        <v>0.16411378555798686</v>
      </c>
      <c r="L9" s="48">
        <f t="shared" si="3"/>
        <v>0.2647702407002188</v>
      </c>
      <c r="M9" s="101" t="s">
        <v>154</v>
      </c>
      <c r="N9" s="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1" customFormat="1" ht="22.5">
      <c r="A10" s="39" t="s">
        <v>82</v>
      </c>
      <c r="B10" s="77">
        <v>451</v>
      </c>
      <c r="C10" s="45" t="s">
        <v>136</v>
      </c>
      <c r="D10" s="66">
        <v>127.94</v>
      </c>
      <c r="E10" s="66">
        <f>D10</f>
        <v>127.94</v>
      </c>
      <c r="F10" s="41">
        <f t="shared" si="0"/>
        <v>0.2836807095343681</v>
      </c>
      <c r="G10" s="48">
        <f t="shared" si="1"/>
        <v>0.2836807095343681</v>
      </c>
      <c r="H10" s="114" t="s">
        <v>81</v>
      </c>
      <c r="I10" s="66">
        <v>127.94</v>
      </c>
      <c r="J10" s="66">
        <v>198</v>
      </c>
      <c r="K10" s="41">
        <f t="shared" si="2"/>
        <v>0.2836807095343681</v>
      </c>
      <c r="L10" s="48">
        <f t="shared" si="3"/>
        <v>0.43902439024390244</v>
      </c>
      <c r="M10" s="115" t="s">
        <v>166</v>
      </c>
      <c r="N10" s="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1" customFormat="1" ht="12.75">
      <c r="A11" s="39" t="s">
        <v>83</v>
      </c>
      <c r="B11" s="77">
        <v>488</v>
      </c>
      <c r="C11" s="39"/>
      <c r="D11" s="66"/>
      <c r="E11" s="66"/>
      <c r="F11" s="41"/>
      <c r="G11" s="48"/>
      <c r="H11" s="100" t="s">
        <v>17</v>
      </c>
      <c r="I11" s="66">
        <v>130</v>
      </c>
      <c r="J11" s="66">
        <f>I11*3</f>
        <v>390</v>
      </c>
      <c r="K11" s="41">
        <f t="shared" si="2"/>
        <v>0.26639344262295084</v>
      </c>
      <c r="L11" s="48">
        <f t="shared" si="3"/>
        <v>0.7991803278688525</v>
      </c>
      <c r="M11" s="101" t="s">
        <v>154</v>
      </c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13" ht="13.5" thickBot="1">
      <c r="A12" s="12"/>
      <c r="B12" s="75"/>
      <c r="C12" s="12"/>
      <c r="D12" s="67"/>
      <c r="E12" s="67"/>
      <c r="F12" s="14"/>
      <c r="G12" s="15"/>
      <c r="H12" s="19"/>
      <c r="I12" s="67"/>
      <c r="J12" s="67"/>
      <c r="K12" s="14"/>
      <c r="L12" s="15"/>
      <c r="M12" s="102"/>
    </row>
    <row r="13" spans="1:14" ht="13.5" thickBot="1">
      <c r="A13" s="25" t="s">
        <v>12</v>
      </c>
      <c r="B13" s="76">
        <f>SUM(B4:B12)</f>
        <v>3203</v>
      </c>
      <c r="C13" s="25" t="s">
        <v>13</v>
      </c>
      <c r="D13" s="26">
        <f>SUM(D4:D12)</f>
        <v>502.23999999999995</v>
      </c>
      <c r="E13" s="27">
        <f>SUM(E4:E12)</f>
        <v>1202.32</v>
      </c>
      <c r="F13" s="28">
        <f>D13/B13</f>
        <v>0.15680299719013424</v>
      </c>
      <c r="G13" s="29">
        <f>E13/B13</f>
        <v>0.37537308773025285</v>
      </c>
      <c r="H13" s="25" t="s">
        <v>13</v>
      </c>
      <c r="I13" s="26">
        <f>SUM(I4:I12)</f>
        <v>966.6300000000001</v>
      </c>
      <c r="J13" s="27">
        <f>SUM(J4:J12)</f>
        <v>2773.04</v>
      </c>
      <c r="K13" s="28">
        <f>I13/B13</f>
        <v>0.30178894786138</v>
      </c>
      <c r="L13" s="29">
        <f>J13/B13</f>
        <v>0.8657633468623166</v>
      </c>
      <c r="M13" s="29"/>
      <c r="N13" s="7"/>
    </row>
    <row r="16" ht="13.5" thickBot="1"/>
    <row r="17" spans="1:13" ht="13.5" customHeight="1" thickBot="1">
      <c r="A17" s="133" t="s">
        <v>71</v>
      </c>
      <c r="B17" s="133"/>
      <c r="C17" s="134" t="s">
        <v>14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6"/>
    </row>
    <row r="18" spans="1:13" ht="25.5" customHeight="1" thickBot="1">
      <c r="A18" s="133"/>
      <c r="B18" s="133"/>
      <c r="C18" s="121" t="s">
        <v>0</v>
      </c>
      <c r="D18" s="121"/>
      <c r="E18" s="121"/>
      <c r="F18" s="121"/>
      <c r="G18" s="121"/>
      <c r="H18" s="122" t="s">
        <v>1</v>
      </c>
      <c r="I18" s="122"/>
      <c r="J18" s="122"/>
      <c r="K18" s="122"/>
      <c r="L18" s="122"/>
      <c r="M18" s="122"/>
    </row>
    <row r="19" spans="1:13" ht="39" thickBot="1">
      <c r="A19" s="30" t="s">
        <v>2</v>
      </c>
      <c r="B19" s="31" t="s">
        <v>3</v>
      </c>
      <c r="C19" s="32" t="s">
        <v>4</v>
      </c>
      <c r="D19" s="79" t="s">
        <v>5</v>
      </c>
      <c r="E19" s="79" t="s">
        <v>6</v>
      </c>
      <c r="F19" s="33" t="s">
        <v>7</v>
      </c>
      <c r="G19" s="31" t="s">
        <v>8</v>
      </c>
      <c r="H19" s="32" t="s">
        <v>9</v>
      </c>
      <c r="I19" s="83" t="s">
        <v>5</v>
      </c>
      <c r="J19" s="79" t="s">
        <v>10</v>
      </c>
      <c r="K19" s="33" t="s">
        <v>7</v>
      </c>
      <c r="L19" s="34" t="s">
        <v>8</v>
      </c>
      <c r="M19" s="34" t="s">
        <v>11</v>
      </c>
    </row>
    <row r="20" spans="1:13" ht="12.75">
      <c r="A20" s="35" t="s">
        <v>30</v>
      </c>
      <c r="B20" s="78">
        <v>172</v>
      </c>
      <c r="C20" s="43" t="s">
        <v>66</v>
      </c>
      <c r="D20" s="36">
        <v>40.17</v>
      </c>
      <c r="E20" s="36">
        <f>D20*2</f>
        <v>80.34</v>
      </c>
      <c r="F20" s="37">
        <f>D20/B20</f>
        <v>0.233546511627907</v>
      </c>
      <c r="G20" s="38">
        <f>E20/B20</f>
        <v>0.467093023255814</v>
      </c>
      <c r="H20" s="68" t="s">
        <v>75</v>
      </c>
      <c r="I20" s="36">
        <v>70</v>
      </c>
      <c r="J20" s="103">
        <f>I20*3</f>
        <v>210</v>
      </c>
      <c r="K20" s="37">
        <f>I20/B20</f>
        <v>0.4069767441860465</v>
      </c>
      <c r="L20" s="44">
        <f>J20/B20</f>
        <v>1.2209302325581395</v>
      </c>
      <c r="M20" s="99" t="s">
        <v>154</v>
      </c>
    </row>
    <row r="21" spans="1:13" ht="25.5">
      <c r="A21" s="39" t="s">
        <v>32</v>
      </c>
      <c r="B21" s="77">
        <v>220</v>
      </c>
      <c r="C21" s="114" t="s">
        <v>163</v>
      </c>
      <c r="D21" s="40">
        <v>53.11</v>
      </c>
      <c r="E21" s="40">
        <f>D21*4</f>
        <v>212.44</v>
      </c>
      <c r="F21" s="41">
        <f>D21/B21</f>
        <v>0.2414090909090909</v>
      </c>
      <c r="G21" s="42">
        <f>E21/B21</f>
        <v>0.9656363636363636</v>
      </c>
      <c r="H21" s="39" t="s">
        <v>85</v>
      </c>
      <c r="I21" s="40">
        <v>53.11</v>
      </c>
      <c r="J21" s="40">
        <f>I21*4</f>
        <v>212.44</v>
      </c>
      <c r="K21" s="41">
        <f>I21/B21</f>
        <v>0.2414090909090909</v>
      </c>
      <c r="L21" s="48">
        <f>J21/B21</f>
        <v>0.9656363636363636</v>
      </c>
      <c r="M21" s="101" t="s">
        <v>154</v>
      </c>
    </row>
    <row r="22" spans="1:13" ht="12.75">
      <c r="A22" s="39" t="s">
        <v>33</v>
      </c>
      <c r="B22" s="77">
        <v>234</v>
      </c>
      <c r="C22" s="47" t="s">
        <v>66</v>
      </c>
      <c r="D22" s="40">
        <v>66.57</v>
      </c>
      <c r="E22" s="40">
        <f>D22*2</f>
        <v>133.14</v>
      </c>
      <c r="F22" s="41">
        <f aca="true" t="shared" si="4" ref="F22:F41">D22/B22</f>
        <v>0.28448717948717944</v>
      </c>
      <c r="G22" s="42">
        <f aca="true" t="shared" si="5" ref="G22:G41">E22/B22</f>
        <v>0.5689743589743589</v>
      </c>
      <c r="H22" s="45" t="s">
        <v>18</v>
      </c>
      <c r="I22" s="40">
        <v>88</v>
      </c>
      <c r="J22" s="40">
        <f>I22*3</f>
        <v>264</v>
      </c>
      <c r="K22" s="41">
        <f aca="true" t="shared" si="6" ref="K22:K41">I22/B22</f>
        <v>0.37606837606837606</v>
      </c>
      <c r="L22" s="48">
        <f aca="true" t="shared" si="7" ref="L22:L41">J22/B22</f>
        <v>1.1282051282051282</v>
      </c>
      <c r="M22" s="101" t="s">
        <v>159</v>
      </c>
    </row>
    <row r="23" spans="1:13" ht="12.75">
      <c r="A23" s="39" t="s">
        <v>34</v>
      </c>
      <c r="B23" s="77">
        <v>176</v>
      </c>
      <c r="C23" s="47" t="s">
        <v>85</v>
      </c>
      <c r="D23" s="40">
        <v>72.49</v>
      </c>
      <c r="E23" s="40">
        <f>D23*4</f>
        <v>289.96</v>
      </c>
      <c r="F23" s="41">
        <f t="shared" si="4"/>
        <v>0.411875</v>
      </c>
      <c r="G23" s="42">
        <f t="shared" si="5"/>
        <v>1.6475</v>
      </c>
      <c r="H23" s="39" t="s">
        <v>85</v>
      </c>
      <c r="I23" s="40">
        <v>72.49</v>
      </c>
      <c r="J23" s="40">
        <f>I23*4</f>
        <v>289.96</v>
      </c>
      <c r="K23" s="41">
        <f t="shared" si="6"/>
        <v>0.411875</v>
      </c>
      <c r="L23" s="48">
        <f t="shared" si="7"/>
        <v>1.6475</v>
      </c>
      <c r="M23" s="101" t="s">
        <v>154</v>
      </c>
    </row>
    <row r="24" spans="1:13" ht="12.75">
      <c r="A24" s="39" t="s">
        <v>35</v>
      </c>
      <c r="B24" s="77">
        <v>224</v>
      </c>
      <c r="C24" s="47" t="s">
        <v>66</v>
      </c>
      <c r="D24" s="40">
        <v>68.16</v>
      </c>
      <c r="E24" s="40">
        <f>D24*2</f>
        <v>136.32</v>
      </c>
      <c r="F24" s="41">
        <f t="shared" si="4"/>
        <v>0.30428571428571427</v>
      </c>
      <c r="G24" s="42">
        <f t="shared" si="5"/>
        <v>0.6085714285714285</v>
      </c>
      <c r="H24" s="45" t="s">
        <v>18</v>
      </c>
      <c r="I24" s="40">
        <v>68.16</v>
      </c>
      <c r="J24" s="40">
        <f>I24*3</f>
        <v>204.48</v>
      </c>
      <c r="K24" s="41">
        <f t="shared" si="6"/>
        <v>0.30428571428571427</v>
      </c>
      <c r="L24" s="48">
        <f t="shared" si="7"/>
        <v>0.9128571428571428</v>
      </c>
      <c r="M24" s="101" t="s">
        <v>156</v>
      </c>
    </row>
    <row r="25" spans="1:13" ht="12.75">
      <c r="A25" s="39" t="s">
        <v>37</v>
      </c>
      <c r="B25" s="77">
        <v>201</v>
      </c>
      <c r="C25" s="47" t="s">
        <v>66</v>
      </c>
      <c r="D25" s="40">
        <v>68.62</v>
      </c>
      <c r="E25" s="40">
        <f>D25*2</f>
        <v>137.24</v>
      </c>
      <c r="F25" s="41">
        <f t="shared" si="4"/>
        <v>0.3413930348258707</v>
      </c>
      <c r="G25" s="42">
        <f t="shared" si="5"/>
        <v>0.6827860696517414</v>
      </c>
      <c r="H25" s="45" t="s">
        <v>18</v>
      </c>
      <c r="I25" s="40">
        <v>68.62</v>
      </c>
      <c r="J25" s="40">
        <f>I25*3</f>
        <v>205.86</v>
      </c>
      <c r="K25" s="41">
        <f t="shared" si="6"/>
        <v>0.3413930348258707</v>
      </c>
      <c r="L25" s="48">
        <f t="shared" si="7"/>
        <v>1.024179104477612</v>
      </c>
      <c r="M25" s="101" t="s">
        <v>156</v>
      </c>
    </row>
    <row r="26" spans="1:13" ht="12.75">
      <c r="A26" s="45" t="s">
        <v>59</v>
      </c>
      <c r="B26" s="77">
        <v>209</v>
      </c>
      <c r="C26" s="47" t="s">
        <v>66</v>
      </c>
      <c r="D26" s="40">
        <v>68.88</v>
      </c>
      <c r="E26" s="40">
        <f>D26*2</f>
        <v>137.76</v>
      </c>
      <c r="F26" s="41">
        <f t="shared" si="4"/>
        <v>0.3295693779904306</v>
      </c>
      <c r="G26" s="42">
        <f t="shared" si="5"/>
        <v>0.6591387559808612</v>
      </c>
      <c r="H26" s="45" t="s">
        <v>18</v>
      </c>
      <c r="I26" s="40">
        <v>68.88</v>
      </c>
      <c r="J26" s="40">
        <f>I26*3</f>
        <v>206.64</v>
      </c>
      <c r="K26" s="41">
        <f t="shared" si="6"/>
        <v>0.3295693779904306</v>
      </c>
      <c r="L26" s="48">
        <f t="shared" si="7"/>
        <v>0.9887081339712918</v>
      </c>
      <c r="M26" s="101" t="s">
        <v>156</v>
      </c>
    </row>
    <row r="27" spans="1:13" ht="12.75">
      <c r="A27" s="39" t="s">
        <v>60</v>
      </c>
      <c r="B27" s="77">
        <v>192</v>
      </c>
      <c r="C27" s="47" t="s">
        <v>66</v>
      </c>
      <c r="D27" s="40">
        <v>67.06</v>
      </c>
      <c r="E27" s="40">
        <f>D27*2</f>
        <v>134.12</v>
      </c>
      <c r="F27" s="41">
        <f t="shared" si="4"/>
        <v>0.34927083333333336</v>
      </c>
      <c r="G27" s="42">
        <f t="shared" si="5"/>
        <v>0.6985416666666667</v>
      </c>
      <c r="H27" s="45" t="s">
        <v>18</v>
      </c>
      <c r="I27" s="40">
        <v>67.06</v>
      </c>
      <c r="J27" s="40">
        <f>I27*3</f>
        <v>201.18</v>
      </c>
      <c r="K27" s="41">
        <f t="shared" si="6"/>
        <v>0.34927083333333336</v>
      </c>
      <c r="L27" s="48">
        <f t="shared" si="7"/>
        <v>1.0478125</v>
      </c>
      <c r="M27" s="101" t="s">
        <v>156</v>
      </c>
    </row>
    <row r="28" spans="1:13" ht="12.75">
      <c r="A28" s="39" t="s">
        <v>61</v>
      </c>
      <c r="B28" s="77">
        <v>187</v>
      </c>
      <c r="C28" s="47" t="s">
        <v>66</v>
      </c>
      <c r="D28" s="40">
        <v>69.18</v>
      </c>
      <c r="E28" s="40">
        <f>D28*2</f>
        <v>138.36</v>
      </c>
      <c r="F28" s="41">
        <f t="shared" si="4"/>
        <v>0.36994652406417117</v>
      </c>
      <c r="G28" s="42">
        <f t="shared" si="5"/>
        <v>0.7398930481283423</v>
      </c>
      <c r="H28" s="45" t="s">
        <v>18</v>
      </c>
      <c r="I28" s="40">
        <v>69.18</v>
      </c>
      <c r="J28" s="40">
        <f>I28*3</f>
        <v>207.54000000000002</v>
      </c>
      <c r="K28" s="41">
        <f t="shared" si="6"/>
        <v>0.36994652406417117</v>
      </c>
      <c r="L28" s="48">
        <f t="shared" si="7"/>
        <v>1.1098395721925134</v>
      </c>
      <c r="M28" s="101" t="s">
        <v>156</v>
      </c>
    </row>
    <row r="29" spans="1:13" ht="12.75">
      <c r="A29" s="39" t="s">
        <v>87</v>
      </c>
      <c r="B29" s="77">
        <v>463</v>
      </c>
      <c r="C29" s="47" t="s">
        <v>137</v>
      </c>
      <c r="D29" s="40">
        <v>281.85</v>
      </c>
      <c r="E29" s="40">
        <f>D29*5</f>
        <v>1409.25</v>
      </c>
      <c r="F29" s="41">
        <f t="shared" si="4"/>
        <v>0.6087473002159828</v>
      </c>
      <c r="G29" s="42">
        <f t="shared" si="5"/>
        <v>3.0437365010799136</v>
      </c>
      <c r="H29" s="39" t="s">
        <v>88</v>
      </c>
      <c r="I29" s="40">
        <v>282</v>
      </c>
      <c r="J29" s="40">
        <f>I29*6</f>
        <v>1692</v>
      </c>
      <c r="K29" s="41">
        <f t="shared" si="6"/>
        <v>0.6090712742980562</v>
      </c>
      <c r="L29" s="48">
        <f t="shared" si="7"/>
        <v>3.654427645788337</v>
      </c>
      <c r="M29" s="101" t="s">
        <v>154</v>
      </c>
    </row>
    <row r="30" spans="1:13" ht="12.75">
      <c r="A30" s="39" t="s">
        <v>89</v>
      </c>
      <c r="B30" s="77">
        <v>640</v>
      </c>
      <c r="C30" s="47" t="s">
        <v>138</v>
      </c>
      <c r="D30" s="40">
        <v>156.18</v>
      </c>
      <c r="E30" s="40">
        <v>539.25</v>
      </c>
      <c r="F30" s="41">
        <f t="shared" si="4"/>
        <v>0.24403125</v>
      </c>
      <c r="G30" s="42">
        <f t="shared" si="5"/>
        <v>0.842578125</v>
      </c>
      <c r="H30" s="39" t="s">
        <v>90</v>
      </c>
      <c r="I30" s="40">
        <v>156.18</v>
      </c>
      <c r="J30" s="40">
        <v>539.25</v>
      </c>
      <c r="K30" s="41">
        <f t="shared" si="6"/>
        <v>0.24403125</v>
      </c>
      <c r="L30" s="48">
        <f t="shared" si="7"/>
        <v>0.842578125</v>
      </c>
      <c r="M30" s="101" t="s">
        <v>161</v>
      </c>
    </row>
    <row r="31" spans="1:13" ht="25.5">
      <c r="A31" s="39" t="s">
        <v>91</v>
      </c>
      <c r="B31" s="77">
        <v>513</v>
      </c>
      <c r="C31" s="114" t="s">
        <v>164</v>
      </c>
      <c r="D31" s="40">
        <v>214.65</v>
      </c>
      <c r="E31" s="40">
        <v>586.83</v>
      </c>
      <c r="F31" s="41">
        <f t="shared" si="4"/>
        <v>0.41842105263157897</v>
      </c>
      <c r="G31" s="42">
        <f t="shared" si="5"/>
        <v>1.143918128654971</v>
      </c>
      <c r="H31" s="39" t="s">
        <v>92</v>
      </c>
      <c r="I31" s="40">
        <v>214.65</v>
      </c>
      <c r="J31" s="40">
        <v>586.83</v>
      </c>
      <c r="K31" s="41">
        <f t="shared" si="6"/>
        <v>0.41842105263157897</v>
      </c>
      <c r="L31" s="48">
        <f t="shared" si="7"/>
        <v>1.143918128654971</v>
      </c>
      <c r="M31" s="101" t="s">
        <v>161</v>
      </c>
    </row>
    <row r="32" spans="1:13" ht="12.75">
      <c r="A32" s="39" t="s">
        <v>93</v>
      </c>
      <c r="B32" s="77">
        <v>402</v>
      </c>
      <c r="C32" s="47" t="s">
        <v>85</v>
      </c>
      <c r="D32" s="40">
        <v>182.34</v>
      </c>
      <c r="E32" s="40">
        <f>D32*3.5</f>
        <v>638.19</v>
      </c>
      <c r="F32" s="41">
        <f t="shared" si="4"/>
        <v>0.45358208955223883</v>
      </c>
      <c r="G32" s="42">
        <f t="shared" si="5"/>
        <v>1.5875373134328359</v>
      </c>
      <c r="H32" s="39" t="s">
        <v>85</v>
      </c>
      <c r="I32" s="40">
        <v>182.34</v>
      </c>
      <c r="J32" s="40">
        <f>I32*3.5</f>
        <v>638.19</v>
      </c>
      <c r="K32" s="41">
        <f t="shared" si="6"/>
        <v>0.45358208955223883</v>
      </c>
      <c r="L32" s="48">
        <f t="shared" si="7"/>
        <v>1.5875373134328359</v>
      </c>
      <c r="M32" s="101" t="s">
        <v>161</v>
      </c>
    </row>
    <row r="33" spans="1:13" ht="12.75">
      <c r="A33" s="39" t="s">
        <v>94</v>
      </c>
      <c r="B33" s="77">
        <v>469</v>
      </c>
      <c r="C33" s="47" t="s">
        <v>139</v>
      </c>
      <c r="D33" s="40">
        <v>277.42</v>
      </c>
      <c r="E33" s="40">
        <f>D33*5.5</f>
        <v>1525.8100000000002</v>
      </c>
      <c r="F33" s="41">
        <f t="shared" si="4"/>
        <v>0.5915138592750533</v>
      </c>
      <c r="G33" s="42">
        <f t="shared" si="5"/>
        <v>3.2533262260127938</v>
      </c>
      <c r="H33" s="45" t="s">
        <v>139</v>
      </c>
      <c r="I33" s="40">
        <v>277.42</v>
      </c>
      <c r="J33" s="40">
        <f>I33*5.5</f>
        <v>1525.8100000000002</v>
      </c>
      <c r="K33" s="41">
        <f t="shared" si="6"/>
        <v>0.5915138592750533</v>
      </c>
      <c r="L33" s="48">
        <f t="shared" si="7"/>
        <v>3.2533262260127938</v>
      </c>
      <c r="M33" s="101" t="s">
        <v>161</v>
      </c>
    </row>
    <row r="34" spans="1:13" ht="24.75" customHeight="1">
      <c r="A34" s="39" t="s">
        <v>110</v>
      </c>
      <c r="B34" s="77">
        <v>438</v>
      </c>
      <c r="C34" s="114" t="s">
        <v>165</v>
      </c>
      <c r="D34" s="40">
        <v>163.06</v>
      </c>
      <c r="E34" s="40">
        <v>750.66</v>
      </c>
      <c r="F34" s="41">
        <f t="shared" si="4"/>
        <v>0.3722831050228311</v>
      </c>
      <c r="G34" s="42">
        <f t="shared" si="5"/>
        <v>1.7138356164383561</v>
      </c>
      <c r="H34" s="45" t="s">
        <v>15</v>
      </c>
      <c r="I34" s="40">
        <f>K34*B34</f>
        <v>197.1</v>
      </c>
      <c r="J34" s="40">
        <f>L34*B34</f>
        <v>788.4</v>
      </c>
      <c r="K34" s="41">
        <v>0.45</v>
      </c>
      <c r="L34" s="48">
        <v>1.8</v>
      </c>
      <c r="M34" s="104" t="s">
        <v>153</v>
      </c>
    </row>
    <row r="35" spans="1:13" ht="25.5" customHeight="1">
      <c r="A35" s="45" t="s">
        <v>95</v>
      </c>
      <c r="B35" s="77">
        <v>484</v>
      </c>
      <c r="C35" s="45" t="s">
        <v>124</v>
      </c>
      <c r="D35" s="40">
        <v>326</v>
      </c>
      <c r="E35" s="40">
        <v>1049</v>
      </c>
      <c r="F35" s="41">
        <f t="shared" si="4"/>
        <v>0.6735537190082644</v>
      </c>
      <c r="G35" s="42">
        <f t="shared" si="5"/>
        <v>2.1673553719008263</v>
      </c>
      <c r="H35" s="45" t="s">
        <v>124</v>
      </c>
      <c r="I35" s="40">
        <v>326</v>
      </c>
      <c r="J35" s="40">
        <v>1049</v>
      </c>
      <c r="K35" s="41">
        <f t="shared" si="6"/>
        <v>0.6735537190082644</v>
      </c>
      <c r="L35" s="48">
        <f t="shared" si="7"/>
        <v>2.1673553719008263</v>
      </c>
      <c r="M35" s="104" t="s">
        <v>158</v>
      </c>
    </row>
    <row r="36" spans="1:13" ht="25.5">
      <c r="A36" s="39" t="s">
        <v>96</v>
      </c>
      <c r="B36" s="77">
        <v>226</v>
      </c>
      <c r="C36" s="47" t="s">
        <v>140</v>
      </c>
      <c r="D36" s="40">
        <v>226.24</v>
      </c>
      <c r="E36" s="40">
        <f>D36*4</f>
        <v>904.96</v>
      </c>
      <c r="F36" s="41">
        <f t="shared" si="4"/>
        <v>1.001061946902655</v>
      </c>
      <c r="G36" s="42">
        <f t="shared" si="5"/>
        <v>4.00424778761062</v>
      </c>
      <c r="H36" s="45" t="s">
        <v>140</v>
      </c>
      <c r="I36" s="40">
        <v>226.24</v>
      </c>
      <c r="J36" s="40">
        <f>I36*4</f>
        <v>904.96</v>
      </c>
      <c r="K36" s="41">
        <f t="shared" si="6"/>
        <v>1.001061946902655</v>
      </c>
      <c r="L36" s="48">
        <f t="shared" si="7"/>
        <v>4.00424778761062</v>
      </c>
      <c r="M36" s="101" t="s">
        <v>161</v>
      </c>
    </row>
    <row r="37" spans="1:13" ht="12.75">
      <c r="A37" s="39" t="s">
        <v>97</v>
      </c>
      <c r="B37" s="77">
        <v>284</v>
      </c>
      <c r="C37" s="47" t="s">
        <v>85</v>
      </c>
      <c r="D37" s="40">
        <v>217.77</v>
      </c>
      <c r="E37" s="40">
        <f>D37*4</f>
        <v>871.08</v>
      </c>
      <c r="F37" s="41">
        <f t="shared" si="4"/>
        <v>0.7667957746478874</v>
      </c>
      <c r="G37" s="42">
        <f t="shared" si="5"/>
        <v>3.0671830985915496</v>
      </c>
      <c r="H37" s="39" t="s">
        <v>85</v>
      </c>
      <c r="I37" s="40">
        <v>217.77</v>
      </c>
      <c r="J37" s="40">
        <f>I37*4</f>
        <v>871.08</v>
      </c>
      <c r="K37" s="41">
        <f t="shared" si="6"/>
        <v>0.7667957746478874</v>
      </c>
      <c r="L37" s="48">
        <f t="shared" si="7"/>
        <v>3.0671830985915496</v>
      </c>
      <c r="M37" s="101" t="s">
        <v>161</v>
      </c>
    </row>
    <row r="38" spans="1:13" ht="12.75">
      <c r="A38" s="39" t="s">
        <v>98</v>
      </c>
      <c r="B38" s="77">
        <v>86</v>
      </c>
      <c r="C38" s="47" t="s">
        <v>66</v>
      </c>
      <c r="D38" s="40">
        <v>86</v>
      </c>
      <c r="E38" s="40">
        <v>86</v>
      </c>
      <c r="F38" s="41">
        <f t="shared" si="4"/>
        <v>1</v>
      </c>
      <c r="G38" s="42">
        <f t="shared" si="5"/>
        <v>1</v>
      </c>
      <c r="H38" s="39" t="s">
        <v>18</v>
      </c>
      <c r="I38" s="40">
        <v>86</v>
      </c>
      <c r="J38" s="40">
        <f>I38*3</f>
        <v>258</v>
      </c>
      <c r="K38" s="41">
        <f t="shared" si="6"/>
        <v>1</v>
      </c>
      <c r="L38" s="48">
        <f t="shared" si="7"/>
        <v>3</v>
      </c>
      <c r="M38" s="101" t="s">
        <v>154</v>
      </c>
    </row>
    <row r="39" spans="1:13" ht="12.75">
      <c r="A39" s="45" t="s">
        <v>99</v>
      </c>
      <c r="B39" s="77">
        <v>311</v>
      </c>
      <c r="C39" s="47" t="s">
        <v>131</v>
      </c>
      <c r="D39" s="40">
        <v>126.35</v>
      </c>
      <c r="E39" s="40">
        <f>D39*3</f>
        <v>379.04999999999995</v>
      </c>
      <c r="F39" s="41">
        <f t="shared" si="4"/>
        <v>0.4062700964630225</v>
      </c>
      <c r="G39" s="42">
        <f t="shared" si="5"/>
        <v>1.2188102893890673</v>
      </c>
      <c r="H39" s="45" t="s">
        <v>85</v>
      </c>
      <c r="I39" s="40">
        <v>126.35</v>
      </c>
      <c r="J39" s="40">
        <f>I39*3</f>
        <v>379.04999999999995</v>
      </c>
      <c r="K39" s="41">
        <f t="shared" si="6"/>
        <v>0.4062700964630225</v>
      </c>
      <c r="L39" s="48">
        <f t="shared" si="7"/>
        <v>1.2188102893890673</v>
      </c>
      <c r="M39" s="101" t="s">
        <v>154</v>
      </c>
    </row>
    <row r="40" spans="1:13" ht="13.5" customHeight="1">
      <c r="A40" s="39" t="s">
        <v>100</v>
      </c>
      <c r="B40" s="77">
        <v>454</v>
      </c>
      <c r="C40" s="47" t="s">
        <v>141</v>
      </c>
      <c r="D40" s="40">
        <v>108.24</v>
      </c>
      <c r="E40" s="40">
        <f>D40</f>
        <v>108.24</v>
      </c>
      <c r="F40" s="41">
        <f t="shared" si="4"/>
        <v>0.23841409691629956</v>
      </c>
      <c r="G40" s="42">
        <f t="shared" si="5"/>
        <v>0.23841409691629956</v>
      </c>
      <c r="H40" s="39" t="s">
        <v>17</v>
      </c>
      <c r="I40" s="40">
        <v>154</v>
      </c>
      <c r="J40" s="40">
        <f>I40*3</f>
        <v>462</v>
      </c>
      <c r="K40" s="41">
        <f t="shared" si="6"/>
        <v>0.3392070484581498</v>
      </c>
      <c r="L40" s="48">
        <f t="shared" si="7"/>
        <v>1.0176211453744493</v>
      </c>
      <c r="M40" s="101" t="s">
        <v>154</v>
      </c>
    </row>
    <row r="41" spans="1:13" ht="12.75">
      <c r="A41" s="39" t="s">
        <v>104</v>
      </c>
      <c r="B41" s="77">
        <v>209</v>
      </c>
      <c r="C41" s="47" t="s">
        <v>66</v>
      </c>
      <c r="D41" s="40">
        <v>43.15</v>
      </c>
      <c r="E41" s="40">
        <f>D41*2</f>
        <v>86.3</v>
      </c>
      <c r="F41" s="41">
        <f t="shared" si="4"/>
        <v>0.20645933014354068</v>
      </c>
      <c r="G41" s="42">
        <f t="shared" si="5"/>
        <v>0.41291866028708135</v>
      </c>
      <c r="H41" s="39" t="s">
        <v>66</v>
      </c>
      <c r="I41" s="40">
        <v>43.15</v>
      </c>
      <c r="J41" s="40">
        <f>I41*2</f>
        <v>86.3</v>
      </c>
      <c r="K41" s="41">
        <f t="shared" si="6"/>
        <v>0.20645933014354068</v>
      </c>
      <c r="L41" s="48">
        <f t="shared" si="7"/>
        <v>0.41291866028708135</v>
      </c>
      <c r="M41" s="101" t="s">
        <v>161</v>
      </c>
    </row>
    <row r="42" spans="1:13" ht="13.5" thickBot="1">
      <c r="A42" s="12"/>
      <c r="B42" s="75"/>
      <c r="C42" s="19"/>
      <c r="D42" s="13"/>
      <c r="E42" s="13"/>
      <c r="F42" s="14"/>
      <c r="G42" s="16"/>
      <c r="H42" s="12"/>
      <c r="I42" s="13"/>
      <c r="J42" s="13"/>
      <c r="K42" s="14"/>
      <c r="L42" s="15"/>
      <c r="M42" s="102"/>
    </row>
    <row r="43" spans="1:13" ht="13.5" thickBot="1">
      <c r="A43" s="25" t="s">
        <v>12</v>
      </c>
      <c r="B43" s="76">
        <f>SUM(B20:B42)</f>
        <v>6794</v>
      </c>
      <c r="C43" s="25" t="s">
        <v>13</v>
      </c>
      <c r="D43" s="26">
        <f>SUM(D20:D42)</f>
        <v>2983.4899999999993</v>
      </c>
      <c r="E43" s="27">
        <f>SUM(E20:E42)</f>
        <v>10334.3</v>
      </c>
      <c r="F43" s="28">
        <f>D43/B43</f>
        <v>0.43913600235501904</v>
      </c>
      <c r="G43" s="29">
        <f>E43/B43</f>
        <v>1.5210921401236384</v>
      </c>
      <c r="H43" s="25" t="s">
        <v>13</v>
      </c>
      <c r="I43" s="26">
        <f>SUM(I20:I42)</f>
        <v>3114.7000000000003</v>
      </c>
      <c r="J43" s="27">
        <f>SUM(J20:J42)</f>
        <v>11782.97</v>
      </c>
      <c r="K43" s="28">
        <f>I43/B43</f>
        <v>0.45844863114512807</v>
      </c>
      <c r="L43" s="29">
        <f>J43/B43</f>
        <v>1.7343199882249043</v>
      </c>
      <c r="M43" s="29"/>
    </row>
    <row r="44" spans="4:13" ht="12.75">
      <c r="D44" s="81"/>
      <c r="E44" s="81"/>
      <c r="F44" s="8"/>
      <c r="G44" s="8"/>
      <c r="H44" s="9"/>
      <c r="I44" s="81"/>
      <c r="J44" s="81"/>
      <c r="K44" s="8"/>
      <c r="L44" s="8"/>
      <c r="M44" s="8"/>
    </row>
    <row r="45" spans="4:13" ht="12.75">
      <c r="D45" s="81"/>
      <c r="E45" s="81"/>
      <c r="F45" s="8"/>
      <c r="G45" s="8"/>
      <c r="H45" s="9"/>
      <c r="I45" s="81"/>
      <c r="J45" s="81"/>
      <c r="K45" s="8"/>
      <c r="L45" s="8"/>
      <c r="M45" s="8"/>
    </row>
    <row r="46" ht="13.5" thickBot="1"/>
    <row r="47" spans="1:13" ht="13.5" customHeight="1" thickBot="1">
      <c r="A47" s="133" t="s">
        <v>72</v>
      </c>
      <c r="B47" s="133"/>
      <c r="C47" s="134" t="s">
        <v>14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6"/>
    </row>
    <row r="48" spans="1:13" ht="13.5" thickBot="1">
      <c r="A48" s="133"/>
      <c r="B48" s="133"/>
      <c r="C48" s="121" t="s">
        <v>0</v>
      </c>
      <c r="D48" s="121"/>
      <c r="E48" s="121"/>
      <c r="F48" s="121"/>
      <c r="G48" s="121"/>
      <c r="H48" s="122" t="s">
        <v>1</v>
      </c>
      <c r="I48" s="122"/>
      <c r="J48" s="122"/>
      <c r="K48" s="122"/>
      <c r="L48" s="122"/>
      <c r="M48" s="122"/>
    </row>
    <row r="49" spans="1:13" ht="39" thickBot="1">
      <c r="A49" s="30" t="s">
        <v>2</v>
      </c>
      <c r="B49" s="31" t="s">
        <v>3</v>
      </c>
      <c r="C49" s="32" t="s">
        <v>4</v>
      </c>
      <c r="D49" s="79" t="s">
        <v>5</v>
      </c>
      <c r="E49" s="79" t="s">
        <v>6</v>
      </c>
      <c r="F49" s="33" t="s">
        <v>7</v>
      </c>
      <c r="G49" s="31" t="s">
        <v>8</v>
      </c>
      <c r="H49" s="32" t="s">
        <v>9</v>
      </c>
      <c r="I49" s="83" t="s">
        <v>5</v>
      </c>
      <c r="J49" s="79" t="s">
        <v>10</v>
      </c>
      <c r="K49" s="33" t="s">
        <v>7</v>
      </c>
      <c r="L49" s="34" t="s">
        <v>8</v>
      </c>
      <c r="M49" s="34" t="s">
        <v>11</v>
      </c>
    </row>
    <row r="50" spans="1:13" ht="25.5">
      <c r="A50" s="35" t="s">
        <v>54</v>
      </c>
      <c r="B50" s="78">
        <v>660</v>
      </c>
      <c r="C50" s="68" t="s">
        <v>122</v>
      </c>
      <c r="D50" s="36">
        <v>228.3</v>
      </c>
      <c r="E50" s="36">
        <f>D50*3</f>
        <v>684.9000000000001</v>
      </c>
      <c r="F50" s="37">
        <f aca="true" t="shared" si="8" ref="F50:F61">D50/B50</f>
        <v>0.34590909090909094</v>
      </c>
      <c r="G50" s="38">
        <f aca="true" t="shared" si="9" ref="G50:G61">E50/B50</f>
        <v>1.0377272727272728</v>
      </c>
      <c r="H50" s="35" t="s">
        <v>68</v>
      </c>
      <c r="I50" s="36">
        <f>K50*B50</f>
        <v>396</v>
      </c>
      <c r="J50" s="36">
        <f>L50*B50</f>
        <v>1980</v>
      </c>
      <c r="K50" s="37">
        <v>0.6</v>
      </c>
      <c r="L50" s="44">
        <v>3</v>
      </c>
      <c r="M50" s="113" t="s">
        <v>151</v>
      </c>
    </row>
    <row r="51" spans="1:13" ht="12.75">
      <c r="A51" s="39" t="s">
        <v>55</v>
      </c>
      <c r="B51" s="77">
        <v>683</v>
      </c>
      <c r="C51" s="45" t="s">
        <v>16</v>
      </c>
      <c r="D51" s="40">
        <v>266.52</v>
      </c>
      <c r="E51" s="40">
        <f>D51*4</f>
        <v>1066.08</v>
      </c>
      <c r="F51" s="41">
        <f t="shared" si="8"/>
        <v>0.39021961932650073</v>
      </c>
      <c r="G51" s="42">
        <f t="shared" si="9"/>
        <v>1.560878477306003</v>
      </c>
      <c r="H51" s="45" t="s">
        <v>16</v>
      </c>
      <c r="I51" s="40">
        <v>266.52</v>
      </c>
      <c r="J51" s="40">
        <f>I51*4</f>
        <v>1066.08</v>
      </c>
      <c r="K51" s="41">
        <f aca="true" t="shared" si="10" ref="K51:K61">I51/B51</f>
        <v>0.39021961932650073</v>
      </c>
      <c r="L51" s="48">
        <f>J51/B51</f>
        <v>1.560878477306003</v>
      </c>
      <c r="M51" s="106" t="s">
        <v>161</v>
      </c>
    </row>
    <row r="52" spans="1:13" ht="12.75">
      <c r="A52" s="39" t="s">
        <v>46</v>
      </c>
      <c r="B52" s="77">
        <v>547</v>
      </c>
      <c r="C52" s="46" t="s">
        <v>85</v>
      </c>
      <c r="D52" s="40">
        <v>126.91</v>
      </c>
      <c r="E52" s="40">
        <f>D52*4</f>
        <v>507.64</v>
      </c>
      <c r="F52" s="41">
        <f t="shared" si="8"/>
        <v>0.2320109689213894</v>
      </c>
      <c r="G52" s="42">
        <f t="shared" si="9"/>
        <v>0.9280438756855576</v>
      </c>
      <c r="H52" s="39" t="s">
        <v>86</v>
      </c>
      <c r="I52" s="40">
        <v>274</v>
      </c>
      <c r="J52" s="40">
        <f>I52*4</f>
        <v>1096</v>
      </c>
      <c r="K52" s="41">
        <f t="shared" si="10"/>
        <v>0.5009140767824497</v>
      </c>
      <c r="L52" s="48">
        <f aca="true" t="shared" si="11" ref="L52:L61">J52/B52</f>
        <v>2.003656307129799</v>
      </c>
      <c r="M52" s="106" t="s">
        <v>152</v>
      </c>
    </row>
    <row r="53" spans="1:13" ht="12.75">
      <c r="A53" s="39" t="s">
        <v>47</v>
      </c>
      <c r="B53" s="77">
        <v>707</v>
      </c>
      <c r="C53" s="45" t="s">
        <v>128</v>
      </c>
      <c r="D53" s="40">
        <v>160.35</v>
      </c>
      <c r="E53" s="40">
        <f>D53*2</f>
        <v>320.7</v>
      </c>
      <c r="F53" s="41">
        <f t="shared" si="8"/>
        <v>0.2268033946251768</v>
      </c>
      <c r="G53" s="42">
        <f t="shared" si="9"/>
        <v>0.4536067892503536</v>
      </c>
      <c r="H53" s="39" t="s">
        <v>68</v>
      </c>
      <c r="I53" s="40">
        <f>K53*B53</f>
        <v>424.2</v>
      </c>
      <c r="J53" s="40">
        <f>L53*B53</f>
        <v>2121</v>
      </c>
      <c r="K53" s="41">
        <v>0.6</v>
      </c>
      <c r="L53" s="48">
        <v>3</v>
      </c>
      <c r="M53" s="106" t="s">
        <v>152</v>
      </c>
    </row>
    <row r="54" spans="1:13" ht="38.25">
      <c r="A54" s="39" t="s">
        <v>48</v>
      </c>
      <c r="B54" s="77">
        <v>1112</v>
      </c>
      <c r="C54" s="116" t="s">
        <v>162</v>
      </c>
      <c r="D54" s="40">
        <v>446.43</v>
      </c>
      <c r="E54" s="40">
        <v>1793.27</v>
      </c>
      <c r="F54" s="41">
        <f>D54/B54</f>
        <v>0.4014658273381295</v>
      </c>
      <c r="G54" s="42">
        <f>E54/B54</f>
        <v>1.6126528776978417</v>
      </c>
      <c r="H54" s="39" t="s">
        <v>68</v>
      </c>
      <c r="I54" s="40">
        <f>K54*B54</f>
        <v>667.1999999999999</v>
      </c>
      <c r="J54" s="40">
        <f>L54*B54</f>
        <v>3336</v>
      </c>
      <c r="K54" s="41">
        <v>0.6</v>
      </c>
      <c r="L54" s="48">
        <v>3</v>
      </c>
      <c r="M54" s="105" t="s">
        <v>151</v>
      </c>
    </row>
    <row r="55" spans="1:13" ht="22.5">
      <c r="A55" s="39" t="s">
        <v>49</v>
      </c>
      <c r="B55" s="77">
        <v>573</v>
      </c>
      <c r="C55" s="45" t="s">
        <v>129</v>
      </c>
      <c r="D55" s="40">
        <v>76.62</v>
      </c>
      <c r="E55" s="40">
        <v>76.62</v>
      </c>
      <c r="F55" s="41">
        <f>D55/B55</f>
        <v>0.133717277486911</v>
      </c>
      <c r="G55" s="42">
        <f>E55/B55</f>
        <v>0.133717277486911</v>
      </c>
      <c r="H55" s="45" t="s">
        <v>68</v>
      </c>
      <c r="I55" s="40">
        <f>K55*B55</f>
        <v>343.8</v>
      </c>
      <c r="J55" s="40">
        <f>L55*B55</f>
        <v>1719</v>
      </c>
      <c r="K55" s="41">
        <v>0.6</v>
      </c>
      <c r="L55" s="48">
        <v>3</v>
      </c>
      <c r="M55" s="105" t="s">
        <v>151</v>
      </c>
    </row>
    <row r="56" spans="1:13" ht="22.5">
      <c r="A56" s="39" t="s">
        <v>52</v>
      </c>
      <c r="B56" s="77">
        <v>522</v>
      </c>
      <c r="C56" s="45" t="s">
        <v>130</v>
      </c>
      <c r="D56" s="40">
        <v>126.36</v>
      </c>
      <c r="E56" s="40">
        <f>D56*2</f>
        <v>252.72</v>
      </c>
      <c r="F56" s="41">
        <f t="shared" si="8"/>
        <v>0.24206896551724139</v>
      </c>
      <c r="G56" s="42">
        <f t="shared" si="9"/>
        <v>0.48413793103448277</v>
      </c>
      <c r="H56" s="39" t="s">
        <v>68</v>
      </c>
      <c r="I56" s="40">
        <f>K56*B56</f>
        <v>261</v>
      </c>
      <c r="J56" s="40">
        <f>L56*B56</f>
        <v>1044</v>
      </c>
      <c r="K56" s="41">
        <v>0.5</v>
      </c>
      <c r="L56" s="48">
        <v>2</v>
      </c>
      <c r="M56" s="105" t="s">
        <v>151</v>
      </c>
    </row>
    <row r="57" spans="1:13" ht="12.75">
      <c r="A57" s="39" t="s">
        <v>53</v>
      </c>
      <c r="B57" s="77">
        <v>717</v>
      </c>
      <c r="C57" s="45" t="s">
        <v>17</v>
      </c>
      <c r="D57" s="40">
        <v>106.42</v>
      </c>
      <c r="E57" s="40">
        <f>D57*3</f>
        <v>319.26</v>
      </c>
      <c r="F57" s="41">
        <f t="shared" si="8"/>
        <v>0.14842398884239888</v>
      </c>
      <c r="G57" s="42">
        <f t="shared" si="9"/>
        <v>0.44527196652719664</v>
      </c>
      <c r="H57" s="39" t="s">
        <v>22</v>
      </c>
      <c r="I57" s="40">
        <v>400</v>
      </c>
      <c r="J57" s="40">
        <f>I57*5</f>
        <v>2000</v>
      </c>
      <c r="K57" s="41">
        <f t="shared" si="10"/>
        <v>0.5578800557880056</v>
      </c>
      <c r="L57" s="48">
        <f t="shared" si="11"/>
        <v>2.789400278940028</v>
      </c>
      <c r="M57" s="106" t="s">
        <v>154</v>
      </c>
    </row>
    <row r="58" spans="1:13" ht="22.5">
      <c r="A58" s="39" t="s">
        <v>27</v>
      </c>
      <c r="B58" s="77">
        <v>383</v>
      </c>
      <c r="C58" s="45" t="s">
        <v>131</v>
      </c>
      <c r="D58" s="40">
        <v>118.73</v>
      </c>
      <c r="E58" s="40">
        <f>D58*3</f>
        <v>356.19</v>
      </c>
      <c r="F58" s="41">
        <f t="shared" si="8"/>
        <v>0.31</v>
      </c>
      <c r="G58" s="42">
        <f t="shared" si="9"/>
        <v>0.93</v>
      </c>
      <c r="H58" s="45" t="s">
        <v>68</v>
      </c>
      <c r="I58" s="40">
        <f>K58*B58</f>
        <v>229.79999999999998</v>
      </c>
      <c r="J58" s="40">
        <f>L58*B58</f>
        <v>1149</v>
      </c>
      <c r="K58" s="41">
        <v>0.6</v>
      </c>
      <c r="L58" s="48">
        <v>3</v>
      </c>
      <c r="M58" s="105" t="s">
        <v>153</v>
      </c>
    </row>
    <row r="59" spans="1:13" ht="15" customHeight="1">
      <c r="A59" s="39" t="s">
        <v>28</v>
      </c>
      <c r="B59" s="77">
        <v>469</v>
      </c>
      <c r="C59" s="45" t="s">
        <v>132</v>
      </c>
      <c r="D59" s="40">
        <v>154.81</v>
      </c>
      <c r="E59" s="40">
        <f>D59*3</f>
        <v>464.43</v>
      </c>
      <c r="F59" s="41">
        <f t="shared" si="8"/>
        <v>0.3300852878464819</v>
      </c>
      <c r="G59" s="42">
        <f t="shared" si="9"/>
        <v>0.9902558635394456</v>
      </c>
      <c r="H59" s="39" t="s">
        <v>17</v>
      </c>
      <c r="I59" s="40">
        <v>154.81</v>
      </c>
      <c r="J59" s="40">
        <f>I59*3</f>
        <v>464.43</v>
      </c>
      <c r="K59" s="41">
        <f t="shared" si="10"/>
        <v>0.3300852878464819</v>
      </c>
      <c r="L59" s="48">
        <f t="shared" si="11"/>
        <v>0.9902558635394456</v>
      </c>
      <c r="M59" s="106" t="s">
        <v>154</v>
      </c>
    </row>
    <row r="60" spans="1:13" ht="12.75">
      <c r="A60" s="39" t="s">
        <v>39</v>
      </c>
      <c r="B60" s="77">
        <v>422</v>
      </c>
      <c r="C60" s="45" t="s">
        <v>66</v>
      </c>
      <c r="D60" s="40">
        <v>76.01</v>
      </c>
      <c r="E60" s="40">
        <f>D60*2</f>
        <v>152.02</v>
      </c>
      <c r="F60" s="41">
        <f t="shared" si="8"/>
        <v>0.18011848341232228</v>
      </c>
      <c r="G60" s="42">
        <f t="shared" si="9"/>
        <v>0.36023696682464457</v>
      </c>
      <c r="H60" s="39" t="s">
        <v>86</v>
      </c>
      <c r="I60" s="40">
        <v>211</v>
      </c>
      <c r="J60" s="40">
        <f>I60*4</f>
        <v>844</v>
      </c>
      <c r="K60" s="41">
        <f t="shared" si="10"/>
        <v>0.5</v>
      </c>
      <c r="L60" s="48">
        <f t="shared" si="11"/>
        <v>2</v>
      </c>
      <c r="M60" s="106" t="s">
        <v>154</v>
      </c>
    </row>
    <row r="61" spans="1:13" ht="22.5">
      <c r="A61" s="39" t="s">
        <v>105</v>
      </c>
      <c r="B61" s="77">
        <v>684</v>
      </c>
      <c r="C61" s="45" t="s">
        <v>17</v>
      </c>
      <c r="D61" s="40">
        <v>99.1</v>
      </c>
      <c r="E61" s="40">
        <f>D61*3</f>
        <v>297.29999999999995</v>
      </c>
      <c r="F61" s="41">
        <f t="shared" si="8"/>
        <v>0.1448830409356725</v>
      </c>
      <c r="G61" s="42">
        <f t="shared" si="9"/>
        <v>0.43464912280701745</v>
      </c>
      <c r="H61" s="45" t="s">
        <v>68</v>
      </c>
      <c r="I61" s="40">
        <v>342</v>
      </c>
      <c r="J61" s="40">
        <f>I61*4</f>
        <v>1368</v>
      </c>
      <c r="K61" s="41">
        <f t="shared" si="10"/>
        <v>0.5</v>
      </c>
      <c r="L61" s="48">
        <f t="shared" si="11"/>
        <v>2</v>
      </c>
      <c r="M61" s="105" t="s">
        <v>151</v>
      </c>
    </row>
    <row r="62" spans="1:13" ht="13.5" thickBot="1">
      <c r="A62" s="12"/>
      <c r="B62" s="75"/>
      <c r="C62" s="12"/>
      <c r="D62" s="13"/>
      <c r="E62" s="13"/>
      <c r="F62" s="14"/>
      <c r="G62" s="16"/>
      <c r="H62" s="12"/>
      <c r="I62" s="13"/>
      <c r="J62" s="13"/>
      <c r="K62" s="14"/>
      <c r="L62" s="15"/>
      <c r="M62" s="20"/>
    </row>
    <row r="63" spans="1:13" ht="13.5" thickBot="1">
      <c r="A63" s="25" t="s">
        <v>12</v>
      </c>
      <c r="B63" s="76">
        <f>SUM(B50:B62)</f>
        <v>7479</v>
      </c>
      <c r="C63" s="85" t="s">
        <v>13</v>
      </c>
      <c r="D63" s="86">
        <f>SUM(D50:D62)</f>
        <v>1986.56</v>
      </c>
      <c r="E63" s="87">
        <f>SUM(E50:E62)</f>
        <v>6291.130000000001</v>
      </c>
      <c r="F63" s="88">
        <f>D63/B63</f>
        <v>0.26561839818157507</v>
      </c>
      <c r="G63" s="89">
        <f>E63/B63</f>
        <v>0.8411726166599814</v>
      </c>
      <c r="H63" s="84" t="s">
        <v>13</v>
      </c>
      <c r="I63" s="26">
        <f>SUM(I50:I62)</f>
        <v>3970.3300000000004</v>
      </c>
      <c r="J63" s="27">
        <f>SUM(J50:J62)</f>
        <v>18187.510000000002</v>
      </c>
      <c r="K63" s="28">
        <f>I63/B63</f>
        <v>0.5308637518384811</v>
      </c>
      <c r="L63" s="29">
        <f>J63/B63</f>
        <v>2.431810402460222</v>
      </c>
      <c r="M63" s="29"/>
    </row>
    <row r="64" spans="4:13" ht="24" customHeight="1">
      <c r="D64" s="81"/>
      <c r="E64" s="81"/>
      <c r="F64" s="8"/>
      <c r="G64" s="8"/>
      <c r="H64" s="9"/>
      <c r="I64" s="81"/>
      <c r="J64" s="81"/>
      <c r="K64" s="8"/>
      <c r="L64" s="8"/>
      <c r="M64" s="8"/>
    </row>
    <row r="65" spans="4:13" ht="18.75" customHeight="1">
      <c r="D65" s="81"/>
      <c r="E65" s="81"/>
      <c r="F65" s="8"/>
      <c r="G65" s="8"/>
      <c r="H65" s="9"/>
      <c r="I65" s="81"/>
      <c r="J65" s="81"/>
      <c r="K65" s="8"/>
      <c r="L65" s="8"/>
      <c r="M65" s="8"/>
    </row>
    <row r="66" ht="34.5" customHeight="1" thickBot="1"/>
    <row r="67" spans="1:13" ht="13.5" thickBot="1">
      <c r="A67" s="133" t="s">
        <v>20</v>
      </c>
      <c r="B67" s="133"/>
      <c r="C67" s="134" t="s">
        <v>14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6"/>
    </row>
    <row r="68" spans="1:13" ht="13.5" thickBot="1">
      <c r="A68" s="133"/>
      <c r="B68" s="133"/>
      <c r="C68" s="121" t="s">
        <v>0</v>
      </c>
      <c r="D68" s="121"/>
      <c r="E68" s="121"/>
      <c r="F68" s="121"/>
      <c r="G68" s="121"/>
      <c r="H68" s="122" t="s">
        <v>1</v>
      </c>
      <c r="I68" s="122"/>
      <c r="J68" s="122"/>
      <c r="K68" s="122"/>
      <c r="L68" s="122"/>
      <c r="M68" s="122"/>
    </row>
    <row r="69" spans="1:13" ht="39" thickBot="1">
      <c r="A69" s="30" t="s">
        <v>2</v>
      </c>
      <c r="B69" s="31" t="s">
        <v>3</v>
      </c>
      <c r="C69" s="32" t="s">
        <v>4</v>
      </c>
      <c r="D69" s="79" t="s">
        <v>5</v>
      </c>
      <c r="E69" s="79" t="s">
        <v>6</v>
      </c>
      <c r="F69" s="33" t="s">
        <v>7</v>
      </c>
      <c r="G69" s="31" t="s">
        <v>8</v>
      </c>
      <c r="H69" s="32" t="s">
        <v>9</v>
      </c>
      <c r="I69" s="83" t="s">
        <v>5</v>
      </c>
      <c r="J69" s="79" t="s">
        <v>10</v>
      </c>
      <c r="K69" s="33" t="s">
        <v>7</v>
      </c>
      <c r="L69" s="34" t="s">
        <v>8</v>
      </c>
      <c r="M69" s="34" t="s">
        <v>11</v>
      </c>
    </row>
    <row r="70" spans="1:13" ht="22.5">
      <c r="A70" s="35" t="s">
        <v>25</v>
      </c>
      <c r="B70" s="78">
        <v>417</v>
      </c>
      <c r="C70" s="43" t="s">
        <v>121</v>
      </c>
      <c r="D70" s="36">
        <v>285.06</v>
      </c>
      <c r="E70" s="36">
        <v>522.84</v>
      </c>
      <c r="F70" s="37">
        <f>D70/B70</f>
        <v>0.6835971223021583</v>
      </c>
      <c r="G70" s="44">
        <f>E70/B70</f>
        <v>1.2538129496402879</v>
      </c>
      <c r="H70" s="50" t="s">
        <v>92</v>
      </c>
      <c r="I70" s="36">
        <v>285.06</v>
      </c>
      <c r="J70" s="36">
        <v>936</v>
      </c>
      <c r="K70" s="37">
        <f>I70/B70</f>
        <v>0.6835971223021583</v>
      </c>
      <c r="L70" s="44">
        <f>J70/B70</f>
        <v>2.2446043165467624</v>
      </c>
      <c r="M70" s="117" t="s">
        <v>167</v>
      </c>
    </row>
    <row r="71" spans="1:13" ht="22.5">
      <c r="A71" s="39" t="s">
        <v>56</v>
      </c>
      <c r="B71" s="77">
        <v>557</v>
      </c>
      <c r="C71" s="47" t="s">
        <v>123</v>
      </c>
      <c r="D71" s="40">
        <v>246.44</v>
      </c>
      <c r="E71" s="40">
        <v>460.89</v>
      </c>
      <c r="F71" s="41">
        <f>D71/B71</f>
        <v>0.44244165170556554</v>
      </c>
      <c r="G71" s="48">
        <f>E71/B71</f>
        <v>0.8274506283662477</v>
      </c>
      <c r="H71" s="100" t="s">
        <v>15</v>
      </c>
      <c r="I71" s="40">
        <f>B71*K71</f>
        <v>334.2</v>
      </c>
      <c r="J71" s="40">
        <f>L71*B71</f>
        <v>1671</v>
      </c>
      <c r="K71" s="41">
        <v>0.6</v>
      </c>
      <c r="L71" s="48">
        <v>3</v>
      </c>
      <c r="M71" s="105" t="s">
        <v>153</v>
      </c>
    </row>
    <row r="72" spans="1:13" ht="12.75">
      <c r="A72" s="39" t="s">
        <v>57</v>
      </c>
      <c r="B72" s="77">
        <v>886</v>
      </c>
      <c r="C72" s="49" t="s">
        <v>124</v>
      </c>
      <c r="D72" s="40"/>
      <c r="E72" s="40"/>
      <c r="F72" s="41"/>
      <c r="G72" s="48"/>
      <c r="H72" s="100" t="s">
        <v>106</v>
      </c>
      <c r="I72" s="40">
        <v>491</v>
      </c>
      <c r="J72" s="40">
        <v>2679</v>
      </c>
      <c r="K72" s="41">
        <f>I72/B72</f>
        <v>0.554176072234763</v>
      </c>
      <c r="L72" s="48">
        <f>J72/B72</f>
        <v>3.023702031602709</v>
      </c>
      <c r="M72" s="112" t="s">
        <v>154</v>
      </c>
    </row>
    <row r="73" spans="1:13" ht="22.5">
      <c r="A73" s="39" t="s">
        <v>58</v>
      </c>
      <c r="B73" s="107">
        <v>410</v>
      </c>
      <c r="C73" s="47" t="s">
        <v>146</v>
      </c>
      <c r="D73" s="40">
        <f>59.85+148.31</f>
        <v>208.16</v>
      </c>
      <c r="E73" s="40">
        <f>59.85+148.31*2</f>
        <v>356.47</v>
      </c>
      <c r="F73" s="41">
        <f aca="true" t="shared" si="12" ref="F73:F83">D73/B73</f>
        <v>0.5077073170731707</v>
      </c>
      <c r="G73" s="48">
        <f aca="true" t="shared" si="13" ref="G73:G83">E73/B73</f>
        <v>0.869439024390244</v>
      </c>
      <c r="H73" s="100" t="s">
        <v>22</v>
      </c>
      <c r="I73" s="40">
        <f>59.85+148.31</f>
        <v>208.16</v>
      </c>
      <c r="J73" s="40">
        <f>B73*L73</f>
        <v>1025</v>
      </c>
      <c r="K73" s="41">
        <f>I73/B73</f>
        <v>0.5077073170731707</v>
      </c>
      <c r="L73" s="42">
        <v>2.5</v>
      </c>
      <c r="M73" s="115" t="s">
        <v>166</v>
      </c>
    </row>
    <row r="74" spans="1:13" ht="12.75">
      <c r="A74" s="39" t="s">
        <v>41</v>
      </c>
      <c r="B74" s="77">
        <v>647</v>
      </c>
      <c r="C74" s="47" t="s">
        <v>19</v>
      </c>
      <c r="D74" s="40">
        <v>480.75</v>
      </c>
      <c r="E74" s="40">
        <f>D74*5</f>
        <v>2403.75</v>
      </c>
      <c r="F74" s="41">
        <f t="shared" si="12"/>
        <v>0.7430448222565688</v>
      </c>
      <c r="G74" s="48">
        <f t="shared" si="13"/>
        <v>3.715224111282844</v>
      </c>
      <c r="H74" s="100" t="s">
        <v>21</v>
      </c>
      <c r="I74" s="40">
        <v>480.75</v>
      </c>
      <c r="J74" s="40">
        <f>I74*5</f>
        <v>2403.75</v>
      </c>
      <c r="K74" s="41">
        <f>I74/B74</f>
        <v>0.7430448222565688</v>
      </c>
      <c r="L74" s="48">
        <f>J74/B74</f>
        <v>3.715224111282844</v>
      </c>
      <c r="M74" s="101" t="s">
        <v>154</v>
      </c>
    </row>
    <row r="75" spans="1:13" ht="25.5">
      <c r="A75" s="45" t="s">
        <v>43</v>
      </c>
      <c r="B75" s="107">
        <v>469</v>
      </c>
      <c r="C75" s="47" t="s">
        <v>149</v>
      </c>
      <c r="D75" s="17">
        <v>268.96</v>
      </c>
      <c r="E75" s="17">
        <v>430.56</v>
      </c>
      <c r="F75" s="18">
        <f t="shared" si="12"/>
        <v>0.5734754797441364</v>
      </c>
      <c r="G75" s="21">
        <f t="shared" si="13"/>
        <v>0.9180383795309168</v>
      </c>
      <c r="H75" s="47" t="s">
        <v>15</v>
      </c>
      <c r="I75" s="40">
        <f>B75*K75</f>
        <v>281.4</v>
      </c>
      <c r="J75" s="40">
        <f>L75*B75</f>
        <v>1407</v>
      </c>
      <c r="K75" s="41">
        <v>0.6</v>
      </c>
      <c r="L75" s="48">
        <v>3</v>
      </c>
      <c r="M75" s="106" t="s">
        <v>147</v>
      </c>
    </row>
    <row r="76" spans="1:13" ht="25.5">
      <c r="A76" s="39" t="s">
        <v>44</v>
      </c>
      <c r="B76" s="77">
        <v>324</v>
      </c>
      <c r="C76" s="47" t="s">
        <v>127</v>
      </c>
      <c r="D76" s="40">
        <v>245.25</v>
      </c>
      <c r="E76" s="40">
        <f>D76*3</f>
        <v>735.75</v>
      </c>
      <c r="F76" s="41">
        <f t="shared" si="12"/>
        <v>0.7569444444444444</v>
      </c>
      <c r="G76" s="48">
        <f t="shared" si="13"/>
        <v>2.2708333333333335</v>
      </c>
      <c r="H76" s="47" t="s">
        <v>127</v>
      </c>
      <c r="I76" s="40">
        <v>245.25</v>
      </c>
      <c r="J76" s="40">
        <f>I76*3</f>
        <v>735.75</v>
      </c>
      <c r="K76" s="41">
        <f>I76/B76</f>
        <v>0.7569444444444444</v>
      </c>
      <c r="L76" s="48">
        <f>J76/B76</f>
        <v>2.2708333333333335</v>
      </c>
      <c r="M76" s="101" t="s">
        <v>161</v>
      </c>
    </row>
    <row r="77" spans="1:13" ht="38.25">
      <c r="A77" s="39" t="s">
        <v>45</v>
      </c>
      <c r="B77" s="77">
        <v>1302</v>
      </c>
      <c r="C77" s="47" t="s">
        <v>155</v>
      </c>
      <c r="D77" s="40">
        <v>437.1</v>
      </c>
      <c r="E77" s="40">
        <v>1090.7</v>
      </c>
      <c r="F77" s="41">
        <f t="shared" si="12"/>
        <v>0.33571428571428574</v>
      </c>
      <c r="G77" s="48">
        <f t="shared" si="13"/>
        <v>0.8377112135176652</v>
      </c>
      <c r="H77" s="45" t="s">
        <v>15</v>
      </c>
      <c r="I77" s="40">
        <f aca="true" t="shared" si="14" ref="I77:I82">B77*K77</f>
        <v>781.1999999999999</v>
      </c>
      <c r="J77" s="40">
        <f aca="true" t="shared" si="15" ref="J77:J82">B77*L77</f>
        <v>3906</v>
      </c>
      <c r="K77" s="41">
        <v>0.6</v>
      </c>
      <c r="L77" s="48">
        <v>3</v>
      </c>
      <c r="M77" s="105" t="s">
        <v>151</v>
      </c>
    </row>
    <row r="78" spans="1:13" ht="25.5" customHeight="1">
      <c r="A78" s="39" t="s">
        <v>36</v>
      </c>
      <c r="B78" s="77">
        <v>363</v>
      </c>
      <c r="C78" s="47" t="s">
        <v>130</v>
      </c>
      <c r="D78" s="40">
        <v>93.95</v>
      </c>
      <c r="E78" s="40">
        <f>D78*2</f>
        <v>187.9</v>
      </c>
      <c r="F78" s="41">
        <f t="shared" si="12"/>
        <v>0.2588154269972452</v>
      </c>
      <c r="G78" s="42">
        <f t="shared" si="13"/>
        <v>0.5176308539944904</v>
      </c>
      <c r="H78" s="45" t="s">
        <v>15</v>
      </c>
      <c r="I78" s="40">
        <f t="shared" si="14"/>
        <v>217.79999999999998</v>
      </c>
      <c r="J78" s="40">
        <f t="shared" si="15"/>
        <v>1089</v>
      </c>
      <c r="K78" s="41">
        <v>0.6</v>
      </c>
      <c r="L78" s="48">
        <v>3</v>
      </c>
      <c r="M78" s="105" t="s">
        <v>151</v>
      </c>
    </row>
    <row r="79" spans="1:13" ht="25.5" customHeight="1">
      <c r="A79" s="45" t="s">
        <v>38</v>
      </c>
      <c r="B79" s="77">
        <v>759</v>
      </c>
      <c r="C79" s="47" t="s">
        <v>121</v>
      </c>
      <c r="D79" s="40">
        <v>215.66</v>
      </c>
      <c r="E79" s="40">
        <v>405.79</v>
      </c>
      <c r="F79" s="41">
        <f t="shared" si="12"/>
        <v>0.28413702239789196</v>
      </c>
      <c r="G79" s="42">
        <f t="shared" si="13"/>
        <v>0.5346376811594203</v>
      </c>
      <c r="H79" s="45" t="s">
        <v>15</v>
      </c>
      <c r="I79" s="40">
        <f t="shared" si="14"/>
        <v>455.4</v>
      </c>
      <c r="J79" s="40">
        <f t="shared" si="15"/>
        <v>2277</v>
      </c>
      <c r="K79" s="41">
        <v>0.6</v>
      </c>
      <c r="L79" s="48">
        <v>3</v>
      </c>
      <c r="M79" s="105" t="s">
        <v>151</v>
      </c>
    </row>
    <row r="80" spans="1:13" ht="22.5" customHeight="1">
      <c r="A80" s="45" t="s">
        <v>101</v>
      </c>
      <c r="B80" s="77">
        <v>863</v>
      </c>
      <c r="C80" s="49" t="s">
        <v>142</v>
      </c>
      <c r="D80" s="40"/>
      <c r="E80" s="40"/>
      <c r="F80" s="41"/>
      <c r="G80" s="42"/>
      <c r="H80" s="45" t="s">
        <v>15</v>
      </c>
      <c r="I80" s="40">
        <f t="shared" si="14"/>
        <v>517.8</v>
      </c>
      <c r="J80" s="40">
        <f t="shared" si="15"/>
        <v>2589</v>
      </c>
      <c r="K80" s="41">
        <v>0.6</v>
      </c>
      <c r="L80" s="48">
        <v>3</v>
      </c>
      <c r="M80" s="105" t="s">
        <v>151</v>
      </c>
    </row>
    <row r="81" spans="1:13" ht="23.25" customHeight="1">
      <c r="A81" s="39" t="s">
        <v>102</v>
      </c>
      <c r="B81" s="77">
        <v>392</v>
      </c>
      <c r="C81" s="47" t="s">
        <v>143</v>
      </c>
      <c r="D81" s="40">
        <v>216.66</v>
      </c>
      <c r="E81" s="40">
        <v>593.08</v>
      </c>
      <c r="F81" s="41">
        <f>D81/B81</f>
        <v>0.552704081632653</v>
      </c>
      <c r="G81" s="42">
        <f>E81/B81</f>
        <v>1.5129591836734695</v>
      </c>
      <c r="H81" s="45" t="s">
        <v>15</v>
      </c>
      <c r="I81" s="40">
        <f t="shared" si="14"/>
        <v>235.2</v>
      </c>
      <c r="J81" s="40">
        <f t="shared" si="15"/>
        <v>1176</v>
      </c>
      <c r="K81" s="41">
        <v>0.6</v>
      </c>
      <c r="L81" s="48">
        <v>3</v>
      </c>
      <c r="M81" s="105" t="s">
        <v>151</v>
      </c>
    </row>
    <row r="82" spans="1:13" ht="25.5" customHeight="1">
      <c r="A82" s="39" t="s">
        <v>103</v>
      </c>
      <c r="B82" s="77">
        <v>737</v>
      </c>
      <c r="C82" s="47" t="s">
        <v>144</v>
      </c>
      <c r="D82" s="40">
        <v>85.56</v>
      </c>
      <c r="E82" s="40">
        <f>D82</f>
        <v>85.56</v>
      </c>
      <c r="F82" s="41">
        <f>D82/B82</f>
        <v>0.11609226594301221</v>
      </c>
      <c r="G82" s="42">
        <f>E82/B82</f>
        <v>0.11609226594301221</v>
      </c>
      <c r="H82" s="45" t="s">
        <v>15</v>
      </c>
      <c r="I82" s="40">
        <f t="shared" si="14"/>
        <v>442.2</v>
      </c>
      <c r="J82" s="40">
        <f t="shared" si="15"/>
        <v>2211</v>
      </c>
      <c r="K82" s="41">
        <v>0.6</v>
      </c>
      <c r="L82" s="48">
        <v>3</v>
      </c>
      <c r="M82" s="105" t="s">
        <v>168</v>
      </c>
    </row>
    <row r="83" spans="1:13" ht="12.75">
      <c r="A83" s="39" t="s">
        <v>107</v>
      </c>
      <c r="B83" s="77">
        <v>169</v>
      </c>
      <c r="C83" s="47" t="s">
        <v>131</v>
      </c>
      <c r="D83" s="40">
        <v>141.49</v>
      </c>
      <c r="E83" s="40">
        <v>424.5</v>
      </c>
      <c r="F83" s="41">
        <f t="shared" si="12"/>
        <v>0.8372189349112427</v>
      </c>
      <c r="G83" s="48">
        <f t="shared" si="13"/>
        <v>2.5118343195266273</v>
      </c>
      <c r="H83" s="100" t="s">
        <v>85</v>
      </c>
      <c r="I83" s="40">
        <v>141.49</v>
      </c>
      <c r="J83" s="40">
        <f>I83*4</f>
        <v>565.96</v>
      </c>
      <c r="K83" s="41">
        <f>I83/B83</f>
        <v>0.8372189349112427</v>
      </c>
      <c r="L83" s="48">
        <f>J83/B83</f>
        <v>3.3488757396449707</v>
      </c>
      <c r="M83" s="101" t="s">
        <v>154</v>
      </c>
    </row>
    <row r="84" spans="1:13" ht="12.75">
      <c r="A84" s="108" t="s">
        <v>145</v>
      </c>
      <c r="B84" s="109">
        <v>430</v>
      </c>
      <c r="C84" s="62" t="s">
        <v>85</v>
      </c>
      <c r="D84" s="63">
        <v>174.78</v>
      </c>
      <c r="E84" s="63">
        <f>D84*4</f>
        <v>699.12</v>
      </c>
      <c r="F84" s="64">
        <f>D84/B84</f>
        <v>0.4064651162790698</v>
      </c>
      <c r="G84" s="65">
        <f>E84/B84</f>
        <v>1.6258604651162791</v>
      </c>
      <c r="H84" s="62" t="s">
        <v>22</v>
      </c>
      <c r="I84" s="63">
        <f>B84*K84</f>
        <v>215</v>
      </c>
      <c r="J84" s="63">
        <f>B84*L84</f>
        <v>1075</v>
      </c>
      <c r="K84" s="64">
        <v>0.5</v>
      </c>
      <c r="L84" s="65">
        <v>2.5</v>
      </c>
      <c r="M84" s="110" t="s">
        <v>159</v>
      </c>
    </row>
    <row r="85" spans="1:13" ht="12.75">
      <c r="A85" s="108" t="s">
        <v>148</v>
      </c>
      <c r="B85" s="109">
        <v>241</v>
      </c>
      <c r="C85" s="62" t="s">
        <v>150</v>
      </c>
      <c r="D85" s="63">
        <v>132.56</v>
      </c>
      <c r="E85" s="63">
        <v>249.84</v>
      </c>
      <c r="F85" s="64">
        <f>D85/B85</f>
        <v>0.5500414937759336</v>
      </c>
      <c r="G85" s="65">
        <f>E85/B85</f>
        <v>1.0366804979253113</v>
      </c>
      <c r="H85" s="62" t="s">
        <v>150</v>
      </c>
      <c r="I85" s="63">
        <v>132.56</v>
      </c>
      <c r="J85" s="63">
        <v>249.84</v>
      </c>
      <c r="K85" s="64">
        <v>0.5500414937759336</v>
      </c>
      <c r="L85" s="65">
        <v>1.0366804979253113</v>
      </c>
      <c r="M85" s="101" t="s">
        <v>161</v>
      </c>
    </row>
    <row r="86" spans="1:13" ht="13.5" thickBot="1">
      <c r="A86" s="12"/>
      <c r="B86" s="75"/>
      <c r="C86" s="19"/>
      <c r="D86" s="13"/>
      <c r="E86" s="13"/>
      <c r="F86" s="14"/>
      <c r="G86" s="15"/>
      <c r="H86" s="19"/>
      <c r="I86" s="13"/>
      <c r="J86" s="13"/>
      <c r="K86" s="14"/>
      <c r="L86" s="15"/>
      <c r="M86" s="111"/>
    </row>
    <row r="87" spans="1:13" ht="13.5" thickBot="1">
      <c r="A87" s="25" t="s">
        <v>12</v>
      </c>
      <c r="B87" s="76">
        <f>SUM(B70:B86)</f>
        <v>8966</v>
      </c>
      <c r="C87" s="25" t="s">
        <v>13</v>
      </c>
      <c r="D87" s="26">
        <f>SUM(D70:D86)</f>
        <v>3232.379999999999</v>
      </c>
      <c r="E87" s="27">
        <f>SUM(E70:E86)</f>
        <v>8646.75</v>
      </c>
      <c r="F87" s="28">
        <f>D87/B87</f>
        <v>0.3605152799464643</v>
      </c>
      <c r="G87" s="29">
        <f>E87/B87</f>
        <v>0.9643932634396609</v>
      </c>
      <c r="H87" s="25" t="s">
        <v>13</v>
      </c>
      <c r="I87" s="26">
        <f>SUM(I70:I86)</f>
        <v>5464.47</v>
      </c>
      <c r="J87" s="27">
        <f>SUM(J70:J86)</f>
        <v>25996.3</v>
      </c>
      <c r="K87" s="28">
        <f>I87/B87</f>
        <v>0.609465759536025</v>
      </c>
      <c r="L87" s="29">
        <f>J87/B87</f>
        <v>2.899431184474682</v>
      </c>
      <c r="M87" s="29"/>
    </row>
    <row r="88" spans="4:13" ht="12.75">
      <c r="D88" s="81"/>
      <c r="E88" s="81"/>
      <c r="F88" s="8"/>
      <c r="G88" s="8"/>
      <c r="H88" s="9"/>
      <c r="I88" s="81"/>
      <c r="J88" s="81"/>
      <c r="K88" s="8"/>
      <c r="L88" s="8"/>
      <c r="M88" s="8"/>
    </row>
    <row r="89" spans="4:13" ht="12.75">
      <c r="D89" s="81"/>
      <c r="E89" s="81"/>
      <c r="F89" s="8"/>
      <c r="G89" s="8"/>
      <c r="H89" s="9"/>
      <c r="I89" s="81"/>
      <c r="J89" s="81"/>
      <c r="K89" s="8"/>
      <c r="L89" s="8"/>
      <c r="M89" s="8"/>
    </row>
    <row r="90" ht="13.5" thickBot="1"/>
    <row r="91" spans="1:13" ht="13.5" thickBot="1">
      <c r="A91" s="126" t="s">
        <v>24</v>
      </c>
      <c r="B91" s="127"/>
      <c r="C91" s="130" t="s">
        <v>23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2"/>
    </row>
    <row r="92" spans="1:13" ht="13.5" thickBot="1">
      <c r="A92" s="128"/>
      <c r="B92" s="129"/>
      <c r="C92" s="118" t="s">
        <v>0</v>
      </c>
      <c r="D92" s="119"/>
      <c r="E92" s="119"/>
      <c r="F92" s="119"/>
      <c r="G92" s="120"/>
      <c r="H92" s="123" t="s">
        <v>1</v>
      </c>
      <c r="I92" s="124"/>
      <c r="J92" s="124"/>
      <c r="K92" s="124"/>
      <c r="L92" s="124"/>
      <c r="M92" s="125"/>
    </row>
    <row r="93" spans="1:13" ht="39" thickBot="1">
      <c r="A93" s="30" t="s">
        <v>2</v>
      </c>
      <c r="B93" s="31" t="s">
        <v>3</v>
      </c>
      <c r="C93" s="32" t="s">
        <v>4</v>
      </c>
      <c r="D93" s="79" t="s">
        <v>5</v>
      </c>
      <c r="E93" s="79" t="s">
        <v>6</v>
      </c>
      <c r="F93" s="33" t="s">
        <v>7</v>
      </c>
      <c r="G93" s="31" t="s">
        <v>8</v>
      </c>
      <c r="H93" s="32" t="s">
        <v>9</v>
      </c>
      <c r="I93" s="83" t="s">
        <v>5</v>
      </c>
      <c r="J93" s="79" t="s">
        <v>6</v>
      </c>
      <c r="K93" s="33" t="s">
        <v>7</v>
      </c>
      <c r="L93" s="34" t="s">
        <v>8</v>
      </c>
      <c r="M93" s="34" t="s">
        <v>11</v>
      </c>
    </row>
    <row r="94" spans="1:13" ht="12.75">
      <c r="A94" s="35" t="s">
        <v>26</v>
      </c>
      <c r="B94" s="78">
        <v>1248</v>
      </c>
      <c r="C94" s="43" t="s">
        <v>121</v>
      </c>
      <c r="D94" s="36">
        <v>413.56</v>
      </c>
      <c r="E94" s="36">
        <v>709.89</v>
      </c>
      <c r="F94" s="37">
        <f>D94/B94</f>
        <v>0.33137820512820515</v>
      </c>
      <c r="G94" s="44">
        <f>E94/B94</f>
        <v>0.5688221153846154</v>
      </c>
      <c r="H94" s="50" t="s">
        <v>31</v>
      </c>
      <c r="I94" s="36">
        <v>538</v>
      </c>
      <c r="J94" s="36">
        <v>1798</v>
      </c>
      <c r="K94" s="37">
        <f aca="true" t="shared" si="16" ref="K94:K100">I94/B94</f>
        <v>0.4310897435897436</v>
      </c>
      <c r="L94" s="38">
        <f aca="true" t="shared" si="17" ref="L94:L100">J94/B94</f>
        <v>1.4407051282051282</v>
      </c>
      <c r="M94" s="99" t="s">
        <v>154</v>
      </c>
    </row>
    <row r="95" spans="1:13" ht="12.75">
      <c r="A95" s="45" t="s">
        <v>65</v>
      </c>
      <c r="B95" s="77">
        <v>1220</v>
      </c>
      <c r="C95" s="47" t="s">
        <v>125</v>
      </c>
      <c r="D95" s="40">
        <v>578.71</v>
      </c>
      <c r="E95" s="40">
        <f>D95*4</f>
        <v>2314.84</v>
      </c>
      <c r="F95" s="41">
        <f>D95/B95</f>
        <v>0.47435245901639345</v>
      </c>
      <c r="G95" s="48">
        <f>E95/B95</f>
        <v>1.8974098360655738</v>
      </c>
      <c r="H95" s="100" t="s">
        <v>108</v>
      </c>
      <c r="I95" s="40">
        <v>578</v>
      </c>
      <c r="J95" s="40">
        <f>I95*5</f>
        <v>2890</v>
      </c>
      <c r="K95" s="41">
        <f t="shared" si="16"/>
        <v>0.4737704918032787</v>
      </c>
      <c r="L95" s="42">
        <f t="shared" si="17"/>
        <v>2.3688524590163933</v>
      </c>
      <c r="M95" s="112" t="s">
        <v>156</v>
      </c>
    </row>
    <row r="96" spans="1:13" ht="25.5">
      <c r="A96" s="39" t="s">
        <v>40</v>
      </c>
      <c r="B96" s="77">
        <v>854</v>
      </c>
      <c r="C96" s="47" t="s">
        <v>126</v>
      </c>
      <c r="D96" s="40">
        <v>506.63</v>
      </c>
      <c r="E96" s="40">
        <v>1829.42</v>
      </c>
      <c r="F96" s="41">
        <f aca="true" t="shared" si="18" ref="F96:F101">D96/B96</f>
        <v>0.5932435597189696</v>
      </c>
      <c r="G96" s="48">
        <f aca="true" t="shared" si="19" ref="G96:G101">E96/B96</f>
        <v>2.1421779859484777</v>
      </c>
      <c r="H96" s="100" t="s">
        <v>19</v>
      </c>
      <c r="I96" s="40">
        <v>506.63</v>
      </c>
      <c r="J96" s="40">
        <f>I96*5</f>
        <v>2533.15</v>
      </c>
      <c r="K96" s="41">
        <f t="shared" si="16"/>
        <v>0.5932435597189696</v>
      </c>
      <c r="L96" s="42">
        <f t="shared" si="17"/>
        <v>2.966217798594848</v>
      </c>
      <c r="M96" s="104" t="s">
        <v>166</v>
      </c>
    </row>
    <row r="97" spans="1:13" ht="12.75">
      <c r="A97" s="39" t="s">
        <v>42</v>
      </c>
      <c r="B97" s="77">
        <v>686</v>
      </c>
      <c r="C97" s="47" t="s">
        <v>66</v>
      </c>
      <c r="D97" s="40">
        <v>250.84</v>
      </c>
      <c r="E97" s="40">
        <f>D97*2</f>
        <v>501.68</v>
      </c>
      <c r="F97" s="41">
        <f t="shared" si="18"/>
        <v>0.36565597667638483</v>
      </c>
      <c r="G97" s="48">
        <f t="shared" si="19"/>
        <v>0.7313119533527697</v>
      </c>
      <c r="H97" s="100" t="s">
        <v>21</v>
      </c>
      <c r="I97" s="40">
        <f>B97*K97</f>
        <v>411.59999999999997</v>
      </c>
      <c r="J97" s="40">
        <f>B97*L97</f>
        <v>2058</v>
      </c>
      <c r="K97" s="41">
        <v>0.6</v>
      </c>
      <c r="L97" s="42">
        <v>3</v>
      </c>
      <c r="M97" s="112" t="s">
        <v>159</v>
      </c>
    </row>
    <row r="98" spans="1:13" ht="12.75">
      <c r="A98" s="39" t="s">
        <v>50</v>
      </c>
      <c r="B98" s="77">
        <v>413</v>
      </c>
      <c r="C98" s="47" t="s">
        <v>66</v>
      </c>
      <c r="D98" s="40">
        <v>160.73</v>
      </c>
      <c r="E98" s="40">
        <f>D98*2</f>
        <v>321.46</v>
      </c>
      <c r="F98" s="41">
        <f t="shared" si="18"/>
        <v>0.3891767554479419</v>
      </c>
      <c r="G98" s="48">
        <f t="shared" si="19"/>
        <v>0.7783535108958838</v>
      </c>
      <c r="H98" s="100" t="s">
        <v>17</v>
      </c>
      <c r="I98" s="40">
        <v>238</v>
      </c>
      <c r="J98" s="40">
        <f>I98*3</f>
        <v>714</v>
      </c>
      <c r="K98" s="41">
        <f t="shared" si="16"/>
        <v>0.576271186440678</v>
      </c>
      <c r="L98" s="42">
        <f t="shared" si="17"/>
        <v>1.728813559322034</v>
      </c>
      <c r="M98" s="101" t="s">
        <v>154</v>
      </c>
    </row>
    <row r="99" spans="1:13" ht="38.25">
      <c r="A99" s="39" t="s">
        <v>29</v>
      </c>
      <c r="B99" s="77">
        <v>382</v>
      </c>
      <c r="C99" s="47" t="s">
        <v>133</v>
      </c>
      <c r="D99" s="40">
        <v>147.02</v>
      </c>
      <c r="E99" s="40">
        <v>564.24</v>
      </c>
      <c r="F99" s="41">
        <f t="shared" si="18"/>
        <v>0.384869109947644</v>
      </c>
      <c r="G99" s="48">
        <f t="shared" si="19"/>
        <v>1.4770680628272252</v>
      </c>
      <c r="H99" s="100" t="s">
        <v>22</v>
      </c>
      <c r="I99" s="40">
        <v>271</v>
      </c>
      <c r="J99" s="40">
        <f>I99*5</f>
        <v>1355</v>
      </c>
      <c r="K99" s="41">
        <f t="shared" si="16"/>
        <v>0.7094240837696335</v>
      </c>
      <c r="L99" s="42">
        <f t="shared" si="17"/>
        <v>3.5471204188481678</v>
      </c>
      <c r="M99" s="101" t="s">
        <v>154</v>
      </c>
    </row>
    <row r="100" spans="1:13" ht="12.75">
      <c r="A100" s="39" t="s">
        <v>62</v>
      </c>
      <c r="B100" s="77">
        <v>437</v>
      </c>
      <c r="C100" s="47" t="s">
        <v>18</v>
      </c>
      <c r="D100" s="40">
        <v>122.03</v>
      </c>
      <c r="E100" s="40">
        <f>D100*3</f>
        <v>366.09000000000003</v>
      </c>
      <c r="F100" s="41">
        <f t="shared" si="18"/>
        <v>0.27924485125858123</v>
      </c>
      <c r="G100" s="48">
        <f t="shared" si="19"/>
        <v>0.8377345537757438</v>
      </c>
      <c r="H100" s="100" t="s">
        <v>22</v>
      </c>
      <c r="I100" s="40">
        <v>122</v>
      </c>
      <c r="J100" s="40">
        <f>I100*5</f>
        <v>610</v>
      </c>
      <c r="K100" s="41">
        <f t="shared" si="16"/>
        <v>0.2791762013729977</v>
      </c>
      <c r="L100" s="42">
        <f t="shared" si="17"/>
        <v>1.3958810068649885</v>
      </c>
      <c r="M100" s="101" t="s">
        <v>154</v>
      </c>
    </row>
    <row r="101" spans="1:13" ht="25.5">
      <c r="A101" s="39" t="s">
        <v>109</v>
      </c>
      <c r="B101" s="77">
        <v>506</v>
      </c>
      <c r="C101" s="114" t="s">
        <v>165</v>
      </c>
      <c r="D101" s="40">
        <v>167.74</v>
      </c>
      <c r="E101" s="40">
        <v>765.78</v>
      </c>
      <c r="F101" s="41">
        <f t="shared" si="18"/>
        <v>0.331501976284585</v>
      </c>
      <c r="G101" s="48">
        <f t="shared" si="19"/>
        <v>1.513399209486166</v>
      </c>
      <c r="H101" s="114" t="s">
        <v>165</v>
      </c>
      <c r="I101" s="40">
        <v>167.74</v>
      </c>
      <c r="J101" s="40">
        <v>765.78</v>
      </c>
      <c r="K101" s="41">
        <v>0.331501976284585</v>
      </c>
      <c r="L101" s="42">
        <v>1.513399209486166</v>
      </c>
      <c r="M101" s="104" t="s">
        <v>158</v>
      </c>
    </row>
    <row r="102" spans="1:13" ht="13.5" thickBot="1">
      <c r="A102" s="12"/>
      <c r="B102" s="75"/>
      <c r="C102" s="19"/>
      <c r="D102" s="13"/>
      <c r="E102" s="13"/>
      <c r="F102" s="14"/>
      <c r="G102" s="15"/>
      <c r="H102" s="19"/>
      <c r="I102" s="13"/>
      <c r="J102" s="13"/>
      <c r="K102" s="14"/>
      <c r="L102" s="16"/>
      <c r="M102" s="102"/>
    </row>
    <row r="103" spans="1:13" ht="13.5" thickBot="1">
      <c r="A103" s="25" t="s">
        <v>12</v>
      </c>
      <c r="B103" s="76">
        <f>SUM(B94:B102)</f>
        <v>5746</v>
      </c>
      <c r="C103" s="25" t="s">
        <v>13</v>
      </c>
      <c r="D103" s="27">
        <f>SUM(D94:D102)</f>
        <v>2347.26</v>
      </c>
      <c r="E103" s="27">
        <f>SUM(E94:E102)</f>
        <v>7373.4</v>
      </c>
      <c r="F103" s="28">
        <f>D103/B103</f>
        <v>0.4085033066481031</v>
      </c>
      <c r="G103" s="29">
        <f>E103/B103</f>
        <v>1.283223111729899</v>
      </c>
      <c r="H103" s="25" t="s">
        <v>13</v>
      </c>
      <c r="I103" s="26">
        <f>SUM(I94:I102)</f>
        <v>2832.9700000000003</v>
      </c>
      <c r="J103" s="27">
        <f>SUM(J94:J102)</f>
        <v>12723.93</v>
      </c>
      <c r="K103" s="28">
        <f>I103/B103</f>
        <v>0.4930334145492517</v>
      </c>
      <c r="L103" s="29">
        <f>J103/B103</f>
        <v>2.2143978419770276</v>
      </c>
      <c r="M103" s="29"/>
    </row>
    <row r="105" spans="4:13" ht="31.5" customHeight="1" thickBot="1">
      <c r="D105" s="81"/>
      <c r="E105" s="81"/>
      <c r="F105" s="8"/>
      <c r="G105" s="8"/>
      <c r="H105" s="9"/>
      <c r="I105" s="81"/>
      <c r="J105" s="81"/>
      <c r="K105" s="8"/>
      <c r="L105" s="8"/>
      <c r="M105" s="8"/>
    </row>
    <row r="106" spans="1:13" ht="13.5" thickBot="1">
      <c r="A106" s="126" t="s">
        <v>64</v>
      </c>
      <c r="B106" s="127"/>
      <c r="C106" s="130" t="s">
        <v>63</v>
      </c>
      <c r="D106" s="131"/>
      <c r="E106" s="131"/>
      <c r="F106" s="131"/>
      <c r="G106" s="131"/>
      <c r="H106" s="131"/>
      <c r="I106" s="131"/>
      <c r="J106" s="131"/>
      <c r="K106" s="131"/>
      <c r="L106" s="131"/>
      <c r="M106" s="132"/>
    </row>
    <row r="107" spans="1:13" ht="13.5" thickBot="1">
      <c r="A107" s="128"/>
      <c r="B107" s="129"/>
      <c r="C107" s="118" t="s">
        <v>0</v>
      </c>
      <c r="D107" s="119"/>
      <c r="E107" s="119"/>
      <c r="F107" s="119"/>
      <c r="G107" s="120"/>
      <c r="H107" s="123" t="s">
        <v>1</v>
      </c>
      <c r="I107" s="124"/>
      <c r="J107" s="124"/>
      <c r="K107" s="124"/>
      <c r="L107" s="124"/>
      <c r="M107" s="125"/>
    </row>
    <row r="108" spans="1:13" ht="39" thickBot="1">
      <c r="A108" s="30" t="s">
        <v>2</v>
      </c>
      <c r="B108" s="31" t="s">
        <v>3</v>
      </c>
      <c r="C108" s="32" t="s">
        <v>4</v>
      </c>
      <c r="D108" s="79" t="s">
        <v>5</v>
      </c>
      <c r="E108" s="79" t="s">
        <v>6</v>
      </c>
      <c r="F108" s="33" t="s">
        <v>7</v>
      </c>
      <c r="G108" s="31" t="s">
        <v>8</v>
      </c>
      <c r="H108" s="32" t="s">
        <v>9</v>
      </c>
      <c r="I108" s="83" t="s">
        <v>5</v>
      </c>
      <c r="J108" s="79" t="s">
        <v>6</v>
      </c>
      <c r="K108" s="33" t="s">
        <v>7</v>
      </c>
      <c r="L108" s="34" t="s">
        <v>8</v>
      </c>
      <c r="M108" s="34" t="s">
        <v>11</v>
      </c>
    </row>
    <row r="109" spans="1:13" ht="12.75">
      <c r="A109" s="35" t="s">
        <v>111</v>
      </c>
      <c r="B109" s="78">
        <v>26</v>
      </c>
      <c r="C109" s="50"/>
      <c r="D109" s="36"/>
      <c r="E109" s="36"/>
      <c r="F109" s="37"/>
      <c r="G109" s="38"/>
      <c r="H109" s="35" t="s">
        <v>67</v>
      </c>
      <c r="I109" s="36">
        <v>12</v>
      </c>
      <c r="J109" s="36">
        <f>I109</f>
        <v>12</v>
      </c>
      <c r="K109" s="37">
        <f>I109/B109</f>
        <v>0.46153846153846156</v>
      </c>
      <c r="L109" s="44">
        <f>J109/B109</f>
        <v>0.46153846153846156</v>
      </c>
      <c r="M109" s="99" t="s">
        <v>154</v>
      </c>
    </row>
    <row r="110" spans="1:13" ht="13.5" thickBot="1">
      <c r="A110" s="12"/>
      <c r="B110" s="75"/>
      <c r="C110" s="19"/>
      <c r="D110" s="13"/>
      <c r="E110" s="13"/>
      <c r="F110" s="14"/>
      <c r="G110" s="16"/>
      <c r="H110" s="12"/>
      <c r="I110" s="13"/>
      <c r="J110" s="13"/>
      <c r="K110" s="14"/>
      <c r="L110" s="15"/>
      <c r="M110" s="20"/>
    </row>
    <row r="111" spans="1:13" ht="13.5" thickBot="1">
      <c r="A111" s="25" t="s">
        <v>12</v>
      </c>
      <c r="B111" s="76">
        <f>SUM(B109:B110)</f>
        <v>26</v>
      </c>
      <c r="C111" s="25" t="s">
        <v>13</v>
      </c>
      <c r="D111" s="27">
        <f>SUM(D109:D110)</f>
        <v>0</v>
      </c>
      <c r="E111" s="27">
        <f>SUM(E109:E110)</f>
        <v>0</v>
      </c>
      <c r="F111" s="28">
        <f>D111/B111</f>
        <v>0</v>
      </c>
      <c r="G111" s="29">
        <f>E111/B111</f>
        <v>0</v>
      </c>
      <c r="H111" s="25" t="s">
        <v>67</v>
      </c>
      <c r="I111" s="26">
        <f>SUM(I109:I110)</f>
        <v>12</v>
      </c>
      <c r="J111" s="27">
        <f>SUM(J109:J110)</f>
        <v>12</v>
      </c>
      <c r="K111" s="28">
        <f>I111/B111</f>
        <v>0.46153846153846156</v>
      </c>
      <c r="L111" s="29">
        <f>J111/B111</f>
        <v>0.46153846153846156</v>
      </c>
      <c r="M111" s="29"/>
    </row>
    <row r="112" spans="4:13" ht="12.75">
      <c r="D112" s="81"/>
      <c r="E112" s="81"/>
      <c r="F112" s="8"/>
      <c r="G112" s="8"/>
      <c r="H112" s="9"/>
      <c r="I112" s="81"/>
      <c r="J112" s="81"/>
      <c r="K112" s="8"/>
      <c r="L112" s="8"/>
      <c r="M112" s="8"/>
    </row>
    <row r="113" spans="4:13" ht="12.75">
      <c r="D113" s="81"/>
      <c r="E113" s="81"/>
      <c r="F113" s="8"/>
      <c r="G113" s="8"/>
      <c r="H113" s="9"/>
      <c r="I113" s="81"/>
      <c r="J113" s="81"/>
      <c r="K113" s="8"/>
      <c r="L113" s="8"/>
      <c r="M113" s="8"/>
    </row>
    <row r="114" spans="1:13" ht="12.75">
      <c r="A114" s="51"/>
      <c r="B114" s="8"/>
      <c r="C114" s="9"/>
      <c r="D114" s="81"/>
      <c r="E114" s="81"/>
      <c r="F114" s="8"/>
      <c r="G114" s="8"/>
      <c r="H114" s="9"/>
      <c r="I114" s="81"/>
      <c r="J114" s="81"/>
      <c r="K114" s="8"/>
      <c r="L114" s="8"/>
      <c r="M114" s="8"/>
    </row>
    <row r="115" spans="1:13" ht="12.75">
      <c r="A115" s="139" t="s">
        <v>112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94"/>
    </row>
    <row r="116" spans="1:13" ht="12.75">
      <c r="A116" s="137"/>
      <c r="B116" s="137"/>
      <c r="C116" s="138" t="s">
        <v>0</v>
      </c>
      <c r="D116" s="138"/>
      <c r="E116" s="138"/>
      <c r="F116" s="138"/>
      <c r="G116" s="138"/>
      <c r="H116" s="141" t="s">
        <v>1</v>
      </c>
      <c r="I116" s="142"/>
      <c r="J116" s="142"/>
      <c r="K116" s="142"/>
      <c r="L116" s="142"/>
      <c r="M116" s="95"/>
    </row>
    <row r="117" spans="1:13" ht="38.25">
      <c r="A117" s="52"/>
      <c r="B117" s="53" t="s">
        <v>3</v>
      </c>
      <c r="C117" s="54" t="s">
        <v>4</v>
      </c>
      <c r="D117" s="82" t="s">
        <v>5</v>
      </c>
      <c r="E117" s="82" t="s">
        <v>6</v>
      </c>
      <c r="F117" s="53" t="s">
        <v>7</v>
      </c>
      <c r="G117" s="53" t="s">
        <v>8</v>
      </c>
      <c r="H117" s="54" t="s">
        <v>9</v>
      </c>
      <c r="I117" s="82" t="s">
        <v>5</v>
      </c>
      <c r="J117" s="82" t="s">
        <v>6</v>
      </c>
      <c r="K117" s="53" t="s">
        <v>7</v>
      </c>
      <c r="L117" s="90" t="s">
        <v>8</v>
      </c>
      <c r="M117" s="98"/>
    </row>
    <row r="118" spans="1:13" ht="25.5">
      <c r="A118" s="24" t="s">
        <v>120</v>
      </c>
      <c r="B118" s="71">
        <f aca="true" t="shared" si="20" ref="B118:L118">B13</f>
        <v>3203</v>
      </c>
      <c r="C118" s="55" t="str">
        <f t="shared" si="20"/>
        <v>/</v>
      </c>
      <c r="D118" s="17">
        <f t="shared" si="20"/>
        <v>502.23999999999995</v>
      </c>
      <c r="E118" s="17">
        <f t="shared" si="20"/>
        <v>1202.32</v>
      </c>
      <c r="F118" s="18">
        <f t="shared" si="20"/>
        <v>0.15680299719013424</v>
      </c>
      <c r="G118" s="18">
        <f t="shared" si="20"/>
        <v>0.37537308773025285</v>
      </c>
      <c r="H118" s="55" t="str">
        <f t="shared" si="20"/>
        <v>/</v>
      </c>
      <c r="I118" s="17">
        <f t="shared" si="20"/>
        <v>966.6300000000001</v>
      </c>
      <c r="J118" s="17">
        <f t="shared" si="20"/>
        <v>2773.04</v>
      </c>
      <c r="K118" s="18">
        <f t="shared" si="20"/>
        <v>0.30178894786138</v>
      </c>
      <c r="L118" s="91">
        <f t="shared" si="20"/>
        <v>0.8657633468623166</v>
      </c>
      <c r="M118" s="96"/>
    </row>
    <row r="119" spans="1:13" ht="25.5">
      <c r="A119" s="24" t="s">
        <v>117</v>
      </c>
      <c r="B119" s="71">
        <f aca="true" t="shared" si="21" ref="B119:L119">B43</f>
        <v>6794</v>
      </c>
      <c r="C119" s="55" t="str">
        <f t="shared" si="21"/>
        <v>/</v>
      </c>
      <c r="D119" s="17">
        <f t="shared" si="21"/>
        <v>2983.4899999999993</v>
      </c>
      <c r="E119" s="17">
        <f t="shared" si="21"/>
        <v>10334.3</v>
      </c>
      <c r="F119" s="18">
        <f t="shared" si="21"/>
        <v>0.43913600235501904</v>
      </c>
      <c r="G119" s="18">
        <f t="shared" si="21"/>
        <v>1.5210921401236384</v>
      </c>
      <c r="H119" s="55" t="str">
        <f t="shared" si="21"/>
        <v>/</v>
      </c>
      <c r="I119" s="17">
        <f t="shared" si="21"/>
        <v>3114.7000000000003</v>
      </c>
      <c r="J119" s="17">
        <f t="shared" si="21"/>
        <v>11782.97</v>
      </c>
      <c r="K119" s="18">
        <f t="shared" si="21"/>
        <v>0.45844863114512807</v>
      </c>
      <c r="L119" s="91">
        <f t="shared" si="21"/>
        <v>1.7343199882249043</v>
      </c>
      <c r="M119" s="96"/>
    </row>
    <row r="120" spans="1:13" ht="25.5">
      <c r="A120" s="24" t="s">
        <v>118</v>
      </c>
      <c r="B120" s="71">
        <f aca="true" t="shared" si="22" ref="B120:L120">B63</f>
        <v>7479</v>
      </c>
      <c r="C120" s="55" t="str">
        <f t="shared" si="22"/>
        <v>/</v>
      </c>
      <c r="D120" s="17">
        <f t="shared" si="22"/>
        <v>1986.56</v>
      </c>
      <c r="E120" s="17">
        <f t="shared" si="22"/>
        <v>6291.130000000001</v>
      </c>
      <c r="F120" s="18">
        <f t="shared" si="22"/>
        <v>0.26561839818157507</v>
      </c>
      <c r="G120" s="18">
        <f t="shared" si="22"/>
        <v>0.8411726166599814</v>
      </c>
      <c r="H120" s="55" t="str">
        <f t="shared" si="22"/>
        <v>/</v>
      </c>
      <c r="I120" s="17">
        <f t="shared" si="22"/>
        <v>3970.3300000000004</v>
      </c>
      <c r="J120" s="17">
        <f t="shared" si="22"/>
        <v>18187.510000000002</v>
      </c>
      <c r="K120" s="18">
        <f t="shared" si="22"/>
        <v>0.5308637518384811</v>
      </c>
      <c r="L120" s="91">
        <f t="shared" si="22"/>
        <v>2.431810402460222</v>
      </c>
      <c r="M120" s="96"/>
    </row>
    <row r="121" spans="1:13" ht="25.5">
      <c r="A121" s="24" t="s">
        <v>113</v>
      </c>
      <c r="B121" s="71">
        <f aca="true" t="shared" si="23" ref="B121:L121">B87</f>
        <v>8966</v>
      </c>
      <c r="C121" s="55" t="str">
        <f t="shared" si="23"/>
        <v>/</v>
      </c>
      <c r="D121" s="17">
        <f t="shared" si="23"/>
        <v>3232.379999999999</v>
      </c>
      <c r="E121" s="17">
        <f t="shared" si="23"/>
        <v>8646.75</v>
      </c>
      <c r="F121" s="18">
        <f t="shared" si="23"/>
        <v>0.3605152799464643</v>
      </c>
      <c r="G121" s="18">
        <f t="shared" si="23"/>
        <v>0.9643932634396609</v>
      </c>
      <c r="H121" s="55" t="str">
        <f t="shared" si="23"/>
        <v>/</v>
      </c>
      <c r="I121" s="17">
        <f t="shared" si="23"/>
        <v>5464.47</v>
      </c>
      <c r="J121" s="17">
        <f t="shared" si="23"/>
        <v>25996.3</v>
      </c>
      <c r="K121" s="18">
        <f t="shared" si="23"/>
        <v>0.609465759536025</v>
      </c>
      <c r="L121" s="91">
        <f t="shared" si="23"/>
        <v>2.899431184474682</v>
      </c>
      <c r="M121" s="96"/>
    </row>
    <row r="122" spans="1:13" ht="12.75">
      <c r="A122" s="24" t="s">
        <v>114</v>
      </c>
      <c r="B122" s="71">
        <f aca="true" t="shared" si="24" ref="B122:L122">B103</f>
        <v>5746</v>
      </c>
      <c r="C122" s="55" t="str">
        <f t="shared" si="24"/>
        <v>/</v>
      </c>
      <c r="D122" s="17">
        <f t="shared" si="24"/>
        <v>2347.26</v>
      </c>
      <c r="E122" s="17">
        <f t="shared" si="24"/>
        <v>7373.4</v>
      </c>
      <c r="F122" s="18">
        <f t="shared" si="24"/>
        <v>0.4085033066481031</v>
      </c>
      <c r="G122" s="18">
        <f t="shared" si="24"/>
        <v>1.283223111729899</v>
      </c>
      <c r="H122" s="55" t="str">
        <f t="shared" si="24"/>
        <v>/</v>
      </c>
      <c r="I122" s="17">
        <f t="shared" si="24"/>
        <v>2832.9700000000003</v>
      </c>
      <c r="J122" s="17">
        <f t="shared" si="24"/>
        <v>12723.93</v>
      </c>
      <c r="K122" s="18">
        <f t="shared" si="24"/>
        <v>0.4930334145492517</v>
      </c>
      <c r="L122" s="91">
        <f t="shared" si="24"/>
        <v>2.2143978419770276</v>
      </c>
      <c r="M122" s="96"/>
    </row>
    <row r="123" spans="1:13" ht="25.5">
      <c r="A123" s="24" t="s">
        <v>115</v>
      </c>
      <c r="B123" s="71">
        <f>B111</f>
        <v>26</v>
      </c>
      <c r="C123" s="55" t="str">
        <f>C111</f>
        <v>/</v>
      </c>
      <c r="D123" s="22" t="s">
        <v>13</v>
      </c>
      <c r="E123" s="22" t="s">
        <v>13</v>
      </c>
      <c r="F123" s="23" t="s">
        <v>13</v>
      </c>
      <c r="G123" s="23" t="s">
        <v>13</v>
      </c>
      <c r="H123" s="55" t="s">
        <v>13</v>
      </c>
      <c r="I123" s="17">
        <f>I111</f>
        <v>12</v>
      </c>
      <c r="J123" s="17">
        <f>J111</f>
        <v>12</v>
      </c>
      <c r="K123" s="18">
        <f>K111</f>
        <v>0.46153846153846156</v>
      </c>
      <c r="L123" s="91">
        <f>L111</f>
        <v>0.46153846153846156</v>
      </c>
      <c r="M123" s="96"/>
    </row>
    <row r="124" spans="1:13" ht="12.75">
      <c r="A124" s="24" t="s">
        <v>160</v>
      </c>
      <c r="B124" s="71">
        <v>1309</v>
      </c>
      <c r="C124" s="56" t="s">
        <v>13</v>
      </c>
      <c r="D124" s="22" t="s">
        <v>13</v>
      </c>
      <c r="E124" s="22" t="s">
        <v>13</v>
      </c>
      <c r="F124" s="23" t="s">
        <v>13</v>
      </c>
      <c r="G124" s="23" t="s">
        <v>13</v>
      </c>
      <c r="H124" s="56" t="s">
        <v>13</v>
      </c>
      <c r="I124" s="22" t="s">
        <v>13</v>
      </c>
      <c r="J124" s="22" t="s">
        <v>13</v>
      </c>
      <c r="K124" s="23" t="s">
        <v>13</v>
      </c>
      <c r="L124" s="92" t="s">
        <v>13</v>
      </c>
      <c r="M124" s="96"/>
    </row>
    <row r="125" spans="1:13" ht="25.5">
      <c r="A125" s="24" t="s">
        <v>119</v>
      </c>
      <c r="B125" s="72">
        <v>3851</v>
      </c>
      <c r="C125" s="56" t="s">
        <v>13</v>
      </c>
      <c r="D125" s="22" t="s">
        <v>13</v>
      </c>
      <c r="E125" s="22" t="s">
        <v>13</v>
      </c>
      <c r="F125" s="23" t="s">
        <v>13</v>
      </c>
      <c r="G125" s="23" t="s">
        <v>13</v>
      </c>
      <c r="H125" s="56" t="s">
        <v>13</v>
      </c>
      <c r="I125" s="22" t="s">
        <v>13</v>
      </c>
      <c r="J125" s="22" t="s">
        <v>13</v>
      </c>
      <c r="K125" s="23" t="s">
        <v>13</v>
      </c>
      <c r="L125" s="92" t="s">
        <v>13</v>
      </c>
      <c r="M125" s="96"/>
    </row>
    <row r="126" spans="1:13" ht="12.75">
      <c r="A126" s="57" t="s">
        <v>116</v>
      </c>
      <c r="B126" s="73">
        <f>B127-B118-B119-B120-B121-B122-B123-B125-B124</f>
        <v>3490.239999999998</v>
      </c>
      <c r="C126" s="56" t="s">
        <v>13</v>
      </c>
      <c r="D126" s="22" t="s">
        <v>13</v>
      </c>
      <c r="E126" s="22" t="s">
        <v>13</v>
      </c>
      <c r="F126" s="23" t="s">
        <v>13</v>
      </c>
      <c r="G126" s="23" t="s">
        <v>13</v>
      </c>
      <c r="H126" s="56" t="s">
        <v>13</v>
      </c>
      <c r="I126" s="22" t="s">
        <v>13</v>
      </c>
      <c r="J126" s="22" t="s">
        <v>13</v>
      </c>
      <c r="K126" s="23" t="s">
        <v>13</v>
      </c>
      <c r="L126" s="92" t="s">
        <v>13</v>
      </c>
      <c r="M126" s="97"/>
    </row>
    <row r="127" spans="1:13" ht="24.75" customHeight="1">
      <c r="A127" s="58" t="s">
        <v>12</v>
      </c>
      <c r="B127" s="74">
        <v>40864.24</v>
      </c>
      <c r="C127" s="60" t="s">
        <v>13</v>
      </c>
      <c r="D127" s="59">
        <f>SUM(D118:D126)</f>
        <v>11051.929999999998</v>
      </c>
      <c r="E127" s="59">
        <f>SUM(E118:E126)</f>
        <v>33847.9</v>
      </c>
      <c r="F127" s="61">
        <f>D127/B127</f>
        <v>0.2704548035152495</v>
      </c>
      <c r="G127" s="61">
        <f>E127/B127</f>
        <v>0.8283012237594534</v>
      </c>
      <c r="H127" s="60" t="s">
        <v>13</v>
      </c>
      <c r="I127" s="59">
        <f>SUM(I118:I126)</f>
        <v>16361.100000000002</v>
      </c>
      <c r="J127" s="59">
        <f>SUM(J118:J126)</f>
        <v>71475.75</v>
      </c>
      <c r="K127" s="61">
        <f>I127/B127</f>
        <v>0.4003769554994783</v>
      </c>
      <c r="L127" s="93">
        <f>J127/B127</f>
        <v>1.7491026383948411</v>
      </c>
      <c r="M127" s="97"/>
    </row>
    <row r="128" spans="4:13" ht="12.75">
      <c r="D128" s="81"/>
      <c r="E128" s="81"/>
      <c r="F128" s="8"/>
      <c r="G128" s="8"/>
      <c r="H128" s="9"/>
      <c r="I128" s="81"/>
      <c r="J128" s="81"/>
      <c r="K128" s="8"/>
      <c r="L128" s="8"/>
      <c r="M128" s="8"/>
    </row>
    <row r="129" spans="4:13" ht="12.75">
      <c r="D129" s="81"/>
      <c r="E129" s="81"/>
      <c r="F129" s="8"/>
      <c r="G129" s="8"/>
      <c r="H129" s="9"/>
      <c r="I129" s="81"/>
      <c r="J129" s="81"/>
      <c r="K129" s="8"/>
      <c r="L129" s="8"/>
      <c r="M129" s="8"/>
    </row>
    <row r="130" spans="3:13" ht="12.75">
      <c r="C130" s="70"/>
      <c r="D130" s="81"/>
      <c r="E130" s="81"/>
      <c r="F130" s="8"/>
      <c r="G130" s="8"/>
      <c r="H130" s="9"/>
      <c r="I130" s="81"/>
      <c r="J130" s="81"/>
      <c r="K130" s="8"/>
      <c r="L130" s="8"/>
      <c r="M130" s="8"/>
    </row>
    <row r="131" spans="4:13" ht="12.75">
      <c r="D131" s="81"/>
      <c r="E131" s="81"/>
      <c r="F131" s="8"/>
      <c r="G131" s="8"/>
      <c r="H131" s="9"/>
      <c r="I131" s="81"/>
      <c r="J131" s="81"/>
      <c r="K131" s="8"/>
      <c r="L131" s="8"/>
      <c r="M131" s="8"/>
    </row>
    <row r="132" spans="4:13" ht="12.75">
      <c r="D132" s="81"/>
      <c r="E132" s="81"/>
      <c r="F132" s="8"/>
      <c r="G132" s="8"/>
      <c r="H132" s="9"/>
      <c r="I132" s="81"/>
      <c r="J132" s="81"/>
      <c r="K132" s="8"/>
      <c r="L132" s="8"/>
      <c r="M132" s="8"/>
    </row>
    <row r="133" spans="4:13" ht="12.75">
      <c r="D133" s="81"/>
      <c r="E133" s="81"/>
      <c r="F133" s="8"/>
      <c r="G133" s="8"/>
      <c r="H133" s="9"/>
      <c r="I133" s="81"/>
      <c r="J133" s="81"/>
      <c r="K133" s="8"/>
      <c r="L133" s="8"/>
      <c r="M133" s="8"/>
    </row>
  </sheetData>
  <sheetProtection selectLockedCells="1" selectUnlockedCells="1"/>
  <mergeCells count="28">
    <mergeCell ref="A115:L115"/>
    <mergeCell ref="H116:L116"/>
    <mergeCell ref="C48:G48"/>
    <mergeCell ref="H48:M48"/>
    <mergeCell ref="A67:B68"/>
    <mergeCell ref="A17:B18"/>
    <mergeCell ref="C17:M17"/>
    <mergeCell ref="C18:G18"/>
    <mergeCell ref="H18:M18"/>
    <mergeCell ref="C67:M67"/>
    <mergeCell ref="A1:B2"/>
    <mergeCell ref="C1:M1"/>
    <mergeCell ref="A116:B116"/>
    <mergeCell ref="C116:G116"/>
    <mergeCell ref="C2:G2"/>
    <mergeCell ref="H2:M2"/>
    <mergeCell ref="C107:G107"/>
    <mergeCell ref="A47:B48"/>
    <mergeCell ref="C47:M47"/>
    <mergeCell ref="C91:M91"/>
    <mergeCell ref="C92:G92"/>
    <mergeCell ref="C68:G68"/>
    <mergeCell ref="H68:M68"/>
    <mergeCell ref="H107:M107"/>
    <mergeCell ref="A91:B92"/>
    <mergeCell ref="C106:M106"/>
    <mergeCell ref="H92:M92"/>
    <mergeCell ref="A106:B107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2016-06-14T07:49:00Z</cp:lastPrinted>
  <dcterms:created xsi:type="dcterms:W3CDTF">2015-07-31T11:57:19Z</dcterms:created>
  <dcterms:modified xsi:type="dcterms:W3CDTF">2016-06-14T07:55:33Z</dcterms:modified>
  <cp:category/>
  <cp:version/>
  <cp:contentType/>
  <cp:contentStatus/>
</cp:coreProperties>
</file>