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BLOK 17" sheetId="1" r:id="rId1"/>
  </sheets>
  <definedNames>
    <definedName name="_xlnm.Print_Area" localSheetId="0">'BLOK 17'!$A$1:$M$127</definedName>
  </definedNames>
  <calcPr fullCalcOnLoad="1"/>
</workbook>
</file>

<file path=xl/sharedStrings.xml><?xml version="1.0" encoding="utf-8"?>
<sst xmlns="http://schemas.openxmlformats.org/spreadsheetml/2006/main" count="421" uniqueCount="158">
  <si>
    <t>POSTOJEĆE STANJE</t>
  </si>
  <si>
    <t>PLANIRANO STANJE</t>
  </si>
  <si>
    <t>Broj UP</t>
  </si>
  <si>
    <r>
      <t>Površina UP (m</t>
    </r>
    <r>
      <rPr>
        <sz val="10"/>
        <rFont val="Calibri"/>
        <family val="2"/>
      </rPr>
      <t>²</t>
    </r>
    <r>
      <rPr>
        <sz val="10"/>
        <rFont val="Arial"/>
        <family val="2"/>
      </rPr>
      <t>)</t>
    </r>
  </si>
  <si>
    <t xml:space="preserve"> Spratnost</t>
  </si>
  <si>
    <t>P pod objektom (m²)</t>
  </si>
  <si>
    <t>BRP (m²)</t>
  </si>
  <si>
    <t>Iz</t>
  </si>
  <si>
    <t>Ii</t>
  </si>
  <si>
    <t>MAX spratnost</t>
  </si>
  <si>
    <t>BRP     (m²)</t>
  </si>
  <si>
    <t>Dozvoljene vrste građenja</t>
  </si>
  <si>
    <t>Ukupno</t>
  </si>
  <si>
    <t>/</t>
  </si>
  <si>
    <t xml:space="preserve">POVRŠINE ZA STANOVANJE SREDNJE GUSTINE                                                                                                  </t>
  </si>
  <si>
    <t>G+P+4</t>
  </si>
  <si>
    <t>P+1+Pk</t>
  </si>
  <si>
    <t>SS4</t>
  </si>
  <si>
    <t>POVRŠINE ZA TURIZAM</t>
  </si>
  <si>
    <t>T1</t>
  </si>
  <si>
    <t>UP1</t>
  </si>
  <si>
    <t>UP2</t>
  </si>
  <si>
    <t>UP4</t>
  </si>
  <si>
    <t>UP43</t>
  </si>
  <si>
    <t>UP11</t>
  </si>
  <si>
    <t>UP12</t>
  </si>
  <si>
    <t>UP13</t>
  </si>
  <si>
    <t>UP14</t>
  </si>
  <si>
    <t>UP15</t>
  </si>
  <si>
    <t>UP17</t>
  </si>
  <si>
    <t>UP18</t>
  </si>
  <si>
    <t>UP20</t>
  </si>
  <si>
    <t>UP21</t>
  </si>
  <si>
    <t>UP22</t>
  </si>
  <si>
    <t>UP23</t>
  </si>
  <si>
    <t>UP24</t>
  </si>
  <si>
    <t>UP25</t>
  </si>
  <si>
    <t>UP26</t>
  </si>
  <si>
    <t>UP30</t>
  </si>
  <si>
    <t>UP31</t>
  </si>
  <si>
    <t>UP5</t>
  </si>
  <si>
    <t>UP6</t>
  </si>
  <si>
    <t>UP7</t>
  </si>
  <si>
    <t>UP8</t>
  </si>
  <si>
    <t>UP9</t>
  </si>
  <si>
    <t>UP10</t>
  </si>
  <si>
    <t>P</t>
  </si>
  <si>
    <t>G+P+3</t>
  </si>
  <si>
    <t>SS2</t>
  </si>
  <si>
    <t>SS3</t>
  </si>
  <si>
    <t>G+P+1+Pk</t>
  </si>
  <si>
    <t>UP49</t>
  </si>
  <si>
    <t>G+P+2</t>
  </si>
  <si>
    <t>UP50</t>
  </si>
  <si>
    <t>UP51</t>
  </si>
  <si>
    <t>UP52</t>
  </si>
  <si>
    <t>UP54</t>
  </si>
  <si>
    <t>P,P+2</t>
  </si>
  <si>
    <t>UP55</t>
  </si>
  <si>
    <t>P, Su+P+1+Pk</t>
  </si>
  <si>
    <t>UP35</t>
  </si>
  <si>
    <t>UP36</t>
  </si>
  <si>
    <t>UP37</t>
  </si>
  <si>
    <t>UP38</t>
  </si>
  <si>
    <t>UP39</t>
  </si>
  <si>
    <t>UP40</t>
  </si>
  <si>
    <t>G+P+2+Pk</t>
  </si>
  <si>
    <t>UP41</t>
  </si>
  <si>
    <t>P+1</t>
  </si>
  <si>
    <t>UP42</t>
  </si>
  <si>
    <t>UP44</t>
  </si>
  <si>
    <t>UP45</t>
  </si>
  <si>
    <t>UP56</t>
  </si>
  <si>
    <t>UP57</t>
  </si>
  <si>
    <t>UP58</t>
  </si>
  <si>
    <t>UP59</t>
  </si>
  <si>
    <t>UP60</t>
  </si>
  <si>
    <t>P+3</t>
  </si>
  <si>
    <t>UP63</t>
  </si>
  <si>
    <t>UP64</t>
  </si>
  <si>
    <t>UP65</t>
  </si>
  <si>
    <t>P+2</t>
  </si>
  <si>
    <t>UP67</t>
  </si>
  <si>
    <t>UP72</t>
  </si>
  <si>
    <t>UP73</t>
  </si>
  <si>
    <t>UP32</t>
  </si>
  <si>
    <t>UP33</t>
  </si>
  <si>
    <t>UP48</t>
  </si>
  <si>
    <t>UP3</t>
  </si>
  <si>
    <t>UP19</t>
  </si>
  <si>
    <t>UP74</t>
  </si>
  <si>
    <t>P+3+Pk</t>
  </si>
  <si>
    <t>UP34</t>
  </si>
  <si>
    <t>UP47</t>
  </si>
  <si>
    <t>UP61</t>
  </si>
  <si>
    <t>UP62</t>
  </si>
  <si>
    <t>SS1</t>
  </si>
  <si>
    <t>UP16</t>
  </si>
  <si>
    <t>UP27</t>
  </si>
  <si>
    <t>UP28</t>
  </si>
  <si>
    <t>UP29</t>
  </si>
  <si>
    <t>G+P+2,P</t>
  </si>
  <si>
    <t>P, P+1+Pk</t>
  </si>
  <si>
    <t>P+1+Pk,P</t>
  </si>
  <si>
    <t>P+1+Pk,P+1</t>
  </si>
  <si>
    <t>P+Pk</t>
  </si>
  <si>
    <t xml:space="preserve">POVRŠINE ZA STANOVANJE VEĆE GUSTINE                                                                                                  </t>
  </si>
  <si>
    <t>SV2</t>
  </si>
  <si>
    <t>2*P+3</t>
  </si>
  <si>
    <t>P,P+2+Pk</t>
  </si>
  <si>
    <t>Su+P+2+Pk</t>
  </si>
  <si>
    <t>2*G+P+2+Pk</t>
  </si>
  <si>
    <t>2*P,P+2+Pk</t>
  </si>
  <si>
    <t>P,P+1,2*P+2</t>
  </si>
  <si>
    <t>G+P+1+Pk, P+1+Pk</t>
  </si>
  <si>
    <t>P+4+Pk</t>
  </si>
  <si>
    <t>G+P+7</t>
  </si>
  <si>
    <t>P+2+Pk</t>
  </si>
  <si>
    <t>UKUPNO - BLOK 17</t>
  </si>
  <si>
    <t>P+1+Pk, P+2+Pk</t>
  </si>
  <si>
    <r>
      <rPr>
        <b/>
        <sz val="10"/>
        <rFont val="Arial"/>
        <family val="2"/>
      </rPr>
      <t>SS1</t>
    </r>
    <r>
      <rPr>
        <sz val="10"/>
        <rFont val="Arial"/>
        <family val="2"/>
      </rPr>
      <t xml:space="preserve">-Površine za stanovanje srednje gustine </t>
    </r>
  </si>
  <si>
    <r>
      <rPr>
        <b/>
        <sz val="10"/>
        <rFont val="Arial"/>
        <family val="2"/>
      </rPr>
      <t>SS4</t>
    </r>
    <r>
      <rPr>
        <sz val="10"/>
        <rFont val="Arial"/>
        <family val="2"/>
      </rPr>
      <t xml:space="preserve">-Površine za stanovanje srednje gustine </t>
    </r>
  </si>
  <si>
    <r>
      <rPr>
        <b/>
        <sz val="10"/>
        <rFont val="Arial"/>
        <family val="2"/>
      </rPr>
      <t>T1</t>
    </r>
    <r>
      <rPr>
        <sz val="10"/>
        <rFont val="Arial"/>
        <family val="2"/>
      </rPr>
      <t>-Površine za turizam</t>
    </r>
  </si>
  <si>
    <t>Saobraćajne površine</t>
  </si>
  <si>
    <r>
      <rPr>
        <b/>
        <sz val="10"/>
        <rFont val="Arial"/>
        <family val="2"/>
      </rPr>
      <t>SS2</t>
    </r>
    <r>
      <rPr>
        <sz val="10"/>
        <rFont val="Arial"/>
        <family val="2"/>
      </rPr>
      <t xml:space="preserve">-Površine za stanovanje srednje gustine </t>
    </r>
  </si>
  <si>
    <r>
      <rPr>
        <b/>
        <sz val="10"/>
        <rFont val="Arial"/>
        <family val="2"/>
      </rPr>
      <t>SS3</t>
    </r>
    <r>
      <rPr>
        <sz val="10"/>
        <rFont val="Arial"/>
        <family val="2"/>
      </rPr>
      <t xml:space="preserve">-Površine za stanovanje srednje gustine </t>
    </r>
  </si>
  <si>
    <t>P, P+1+Pk, P+1+T</t>
  </si>
  <si>
    <r>
      <t xml:space="preserve">Vp+2+Pk, </t>
    </r>
    <r>
      <rPr>
        <sz val="10"/>
        <color indexed="10"/>
        <rFont val="Arial"/>
        <family val="2"/>
      </rPr>
      <t>Vp+2+Pk</t>
    </r>
  </si>
  <si>
    <r>
      <t>P+T,</t>
    </r>
    <r>
      <rPr>
        <sz val="10"/>
        <color indexed="10"/>
        <rFont val="Arial"/>
        <family val="2"/>
      </rPr>
      <t>Su+P+1</t>
    </r>
  </si>
  <si>
    <t>Su+P+3</t>
  </si>
  <si>
    <t>P, P+1</t>
  </si>
  <si>
    <t>P+1+</t>
  </si>
  <si>
    <t>P+T</t>
  </si>
  <si>
    <t>P(G), P+1</t>
  </si>
  <si>
    <r>
      <t xml:space="preserve">P+2+Pk, </t>
    </r>
    <r>
      <rPr>
        <sz val="10"/>
        <color indexed="10"/>
        <rFont val="Arial"/>
        <family val="2"/>
      </rPr>
      <t>P</t>
    </r>
  </si>
  <si>
    <t>P+1, P+1+Pk</t>
  </si>
  <si>
    <t>Su+P+1</t>
  </si>
  <si>
    <t>Su+P+1+Pk</t>
  </si>
  <si>
    <r>
      <rPr>
        <sz val="10"/>
        <color indexed="10"/>
        <rFont val="Arial"/>
        <family val="2"/>
      </rPr>
      <t>P+1+Pk</t>
    </r>
    <r>
      <rPr>
        <sz val="10"/>
        <rFont val="Arial"/>
        <family val="2"/>
      </rPr>
      <t>, P+2+Pk</t>
    </r>
  </si>
  <si>
    <r>
      <t xml:space="preserve">P, P+1, </t>
    </r>
    <r>
      <rPr>
        <sz val="10"/>
        <color indexed="10"/>
        <rFont val="Arial"/>
        <family val="2"/>
      </rPr>
      <t>P+1</t>
    </r>
  </si>
  <si>
    <r>
      <t xml:space="preserve">P, </t>
    </r>
    <r>
      <rPr>
        <sz val="10"/>
        <color indexed="60"/>
        <rFont val="Arial"/>
        <family val="2"/>
      </rPr>
      <t>P+1+</t>
    </r>
  </si>
  <si>
    <t>P+1+(Pk), P+3, P</t>
  </si>
  <si>
    <t>UP75</t>
  </si>
  <si>
    <t>UP 66</t>
  </si>
  <si>
    <t>zadržano iz važećeg plana</t>
  </si>
  <si>
    <t>izgradnja novog objekat</t>
  </si>
  <si>
    <t>postojeći objekat - bez daljih intervencija</t>
  </si>
  <si>
    <t>dogradnja, nadgradnja, nova gradnja</t>
  </si>
  <si>
    <r>
      <rPr>
        <b/>
        <sz val="10"/>
        <rFont val="Arial"/>
        <family val="2"/>
      </rPr>
      <t>SV2</t>
    </r>
    <r>
      <rPr>
        <sz val="10"/>
        <rFont val="Arial"/>
        <family val="2"/>
      </rPr>
      <t xml:space="preserve">-Površine za stanovanje veće gustine </t>
    </r>
  </si>
  <si>
    <t>izgradnja novog objekta</t>
  </si>
  <si>
    <t>zadržano postojeće stanje</t>
  </si>
  <si>
    <r>
      <t>P+1+Pk,P+1,</t>
    </r>
    <r>
      <rPr>
        <sz val="10"/>
        <color indexed="10"/>
        <rFont val="Arial"/>
        <family val="2"/>
      </rPr>
      <t xml:space="preserve"> P</t>
    </r>
  </si>
  <si>
    <t>nadgradnja                                          prema važećem planu</t>
  </si>
  <si>
    <t>dogradnja, nadgradnja,nova gradnja</t>
  </si>
  <si>
    <t>nova gradnja</t>
  </si>
  <si>
    <t>nadgradnja                                           prema važećem planu</t>
  </si>
  <si>
    <t>formiranje pune etaže zadržano iz važećeg plana</t>
  </si>
  <si>
    <t xml:space="preserve">zadržano postojeći objekat 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</si>
</sst>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3">
    <font>
      <sz val="10"/>
      <name val="Arial"/>
      <family val="2"/>
    </font>
    <font>
      <sz val="10"/>
      <color indexed="16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13" fontId="1" fillId="0" borderId="0" xfId="0" applyNumberFormat="1" applyFont="1" applyAlignment="1">
      <alignment vertical="center"/>
    </xf>
    <xf numFmtId="2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172" fontId="0" fillId="0" borderId="0" xfId="0" applyNumberFormat="1" applyFill="1" applyAlignment="1">
      <alignment/>
    </xf>
    <xf numFmtId="2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2" fontId="0" fillId="0" borderId="10" xfId="0" applyNumberFormat="1" applyFont="1" applyFill="1" applyBorder="1" applyAlignment="1">
      <alignment horizontal="center" vertical="center"/>
    </xf>
    <xf numFmtId="172" fontId="0" fillId="0" borderId="11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horizontal="right" vertical="center"/>
    </xf>
    <xf numFmtId="2" fontId="0" fillId="0" borderId="12" xfId="0" applyNumberFormat="1" applyFont="1" applyFill="1" applyBorder="1" applyAlignment="1">
      <alignment horizontal="right" vertical="center"/>
    </xf>
    <xf numFmtId="172" fontId="0" fillId="0" borderId="13" xfId="0" applyNumberFormat="1" applyFont="1" applyFill="1" applyBorder="1" applyAlignment="1">
      <alignment horizontal="right" vertical="center" wrapText="1"/>
    </xf>
    <xf numFmtId="2" fontId="0" fillId="0" borderId="13" xfId="0" applyNumberFormat="1" applyFont="1" applyFill="1" applyBorder="1" applyAlignment="1">
      <alignment horizontal="right" vertical="center" wrapText="1"/>
    </xf>
    <xf numFmtId="2" fontId="0" fillId="0" borderId="14" xfId="0" applyNumberFormat="1" applyFont="1" applyFill="1" applyBorder="1" applyAlignment="1">
      <alignment horizontal="right" vertical="center" wrapText="1"/>
    </xf>
    <xf numFmtId="2" fontId="0" fillId="0" borderId="13" xfId="0" applyNumberFormat="1" applyFill="1" applyBorder="1" applyAlignment="1">
      <alignment horizontal="right" vertical="center" wrapText="1"/>
    </xf>
    <xf numFmtId="2" fontId="0" fillId="0" borderId="14" xfId="0" applyNumberFormat="1" applyFill="1" applyBorder="1" applyAlignment="1">
      <alignment horizontal="right" vertical="center" wrapText="1"/>
    </xf>
    <xf numFmtId="172" fontId="0" fillId="0" borderId="13" xfId="0" applyNumberFormat="1" applyFill="1" applyBorder="1" applyAlignment="1">
      <alignment horizontal="right" vertical="center" wrapText="1"/>
    </xf>
    <xf numFmtId="172" fontId="0" fillId="0" borderId="13" xfId="0" applyNumberFormat="1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 vertical="center"/>
    </xf>
    <xf numFmtId="172" fontId="0" fillId="0" borderId="16" xfId="0" applyNumberFormat="1" applyFill="1" applyBorder="1" applyAlignment="1">
      <alignment horizontal="right" vertical="center"/>
    </xf>
    <xf numFmtId="2" fontId="0" fillId="0" borderId="16" xfId="0" applyNumberFormat="1" applyFill="1" applyBorder="1" applyAlignment="1">
      <alignment horizontal="right" vertical="center"/>
    </xf>
    <xf numFmtId="2" fontId="0" fillId="0" borderId="17" xfId="0" applyNumberForma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center" wrapText="1"/>
    </xf>
    <xf numFmtId="0" fontId="0" fillId="0" borderId="18" xfId="0" applyFill="1" applyBorder="1" applyAlignment="1">
      <alignment horizontal="center" vertical="center"/>
    </xf>
    <xf numFmtId="172" fontId="0" fillId="0" borderId="13" xfId="0" applyNumberFormat="1" applyFill="1" applyBorder="1" applyAlignment="1">
      <alignment horizontal="right" vertical="center"/>
    </xf>
    <xf numFmtId="2" fontId="0" fillId="0" borderId="13" xfId="0" applyNumberFormat="1" applyFill="1" applyBorder="1" applyAlignment="1">
      <alignment horizontal="right" vertical="center"/>
    </xf>
    <xf numFmtId="2" fontId="0" fillId="0" borderId="19" xfId="0" applyNumberForma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center" vertical="center"/>
    </xf>
    <xf numFmtId="172" fontId="0" fillId="0" borderId="13" xfId="0" applyNumberFormat="1" applyFont="1" applyFill="1" applyBorder="1" applyAlignment="1">
      <alignment horizontal="right" vertical="center"/>
    </xf>
    <xf numFmtId="2" fontId="0" fillId="0" borderId="13" xfId="0" applyNumberFormat="1" applyFont="1" applyFill="1" applyBorder="1" applyAlignment="1">
      <alignment horizontal="right" vertical="center"/>
    </xf>
    <xf numFmtId="2" fontId="0" fillId="0" borderId="19" xfId="0" applyNumberFormat="1" applyFont="1" applyFill="1" applyBorder="1" applyAlignment="1">
      <alignment horizontal="right" vertical="center"/>
    </xf>
    <xf numFmtId="0" fontId="0" fillId="0" borderId="18" xfId="0" applyFill="1" applyBorder="1" applyAlignment="1">
      <alignment horizontal="center" vertical="center" wrapText="1"/>
    </xf>
    <xf numFmtId="172" fontId="0" fillId="0" borderId="16" xfId="0" applyNumberFormat="1" applyFont="1" applyFill="1" applyBorder="1" applyAlignment="1">
      <alignment horizontal="right" wrapText="1"/>
    </xf>
    <xf numFmtId="2" fontId="0" fillId="0" borderId="16" xfId="0" applyNumberFormat="1" applyFont="1" applyFill="1" applyBorder="1" applyAlignment="1">
      <alignment horizontal="right" wrapText="1"/>
    </xf>
    <xf numFmtId="2" fontId="0" fillId="0" borderId="17" xfId="0" applyNumberFormat="1" applyFont="1" applyFill="1" applyBorder="1" applyAlignment="1">
      <alignment horizontal="right" wrapText="1"/>
    </xf>
    <xf numFmtId="0" fontId="0" fillId="0" borderId="20" xfId="0" applyFill="1" applyBorder="1" applyAlignment="1">
      <alignment horizontal="center" vertical="center"/>
    </xf>
    <xf numFmtId="2" fontId="0" fillId="0" borderId="21" xfId="0" applyNumberFormat="1" applyFill="1" applyBorder="1" applyAlignment="1">
      <alignment horizontal="right" vertical="center"/>
    </xf>
    <xf numFmtId="0" fontId="0" fillId="0" borderId="22" xfId="0" applyFill="1" applyBorder="1" applyAlignment="1">
      <alignment horizontal="center" vertical="center" wrapText="1"/>
    </xf>
    <xf numFmtId="2" fontId="0" fillId="0" borderId="14" xfId="0" applyNumberFormat="1" applyFill="1" applyBorder="1" applyAlignment="1">
      <alignment horizontal="right" vertical="center"/>
    </xf>
    <xf numFmtId="0" fontId="0" fillId="0" borderId="23" xfId="0" applyFill="1" applyBorder="1" applyAlignment="1">
      <alignment horizontal="center" vertical="center"/>
    </xf>
    <xf numFmtId="172" fontId="0" fillId="0" borderId="11" xfId="0" applyNumberFormat="1" applyFill="1" applyBorder="1" applyAlignment="1">
      <alignment horizontal="right" vertical="center"/>
    </xf>
    <xf numFmtId="2" fontId="0" fillId="0" borderId="11" xfId="0" applyNumberFormat="1" applyFill="1" applyBorder="1" applyAlignment="1">
      <alignment horizontal="right" vertical="center"/>
    </xf>
    <xf numFmtId="2" fontId="0" fillId="0" borderId="24" xfId="0" applyNumberFormat="1" applyFill="1" applyBorder="1" applyAlignment="1">
      <alignment horizontal="right" vertical="center"/>
    </xf>
    <xf numFmtId="0" fontId="0" fillId="0" borderId="22" xfId="0" applyFill="1" applyBorder="1" applyAlignment="1">
      <alignment horizontal="center" vertical="center"/>
    </xf>
    <xf numFmtId="172" fontId="0" fillId="0" borderId="13" xfId="0" applyNumberFormat="1" applyFont="1" applyFill="1" applyBorder="1" applyAlignment="1">
      <alignment/>
    </xf>
    <xf numFmtId="0" fontId="7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172" fontId="0" fillId="0" borderId="13" xfId="0" applyNumberFormat="1" applyFont="1" applyFill="1" applyBorder="1" applyAlignment="1">
      <alignment horizontal="right" wrapText="1"/>
    </xf>
    <xf numFmtId="2" fontId="0" fillId="0" borderId="13" xfId="0" applyNumberFormat="1" applyFont="1" applyFill="1" applyBorder="1" applyAlignment="1">
      <alignment horizontal="right" wrapText="1"/>
    </xf>
    <xf numFmtId="2" fontId="0" fillId="0" borderId="19" xfId="0" applyNumberFormat="1" applyFont="1" applyFill="1" applyBorder="1" applyAlignment="1">
      <alignment horizontal="right" wrapText="1"/>
    </xf>
    <xf numFmtId="0" fontId="7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2" fontId="0" fillId="0" borderId="12" xfId="0" applyNumberFormat="1" applyFill="1" applyBorder="1" applyAlignment="1">
      <alignment horizontal="right" vertical="center"/>
    </xf>
    <xf numFmtId="13" fontId="0" fillId="10" borderId="25" xfId="0" applyNumberFormat="1" applyFont="1" applyFill="1" applyBorder="1" applyAlignment="1">
      <alignment horizontal="center" vertical="center" wrapText="1"/>
    </xf>
    <xf numFmtId="2" fontId="0" fillId="10" borderId="26" xfId="0" applyNumberFormat="1" applyFont="1" applyFill="1" applyBorder="1" applyAlignment="1">
      <alignment horizontal="center" vertical="center" wrapText="1"/>
    </xf>
    <xf numFmtId="0" fontId="0" fillId="10" borderId="25" xfId="0" applyFont="1" applyFill="1" applyBorder="1" applyAlignment="1">
      <alignment horizontal="center" vertical="center" wrapText="1"/>
    </xf>
    <xf numFmtId="2" fontId="0" fillId="10" borderId="27" xfId="0" applyNumberFormat="1" applyFont="1" applyFill="1" applyBorder="1" applyAlignment="1">
      <alignment horizontal="center" vertical="center" wrapText="1"/>
    </xf>
    <xf numFmtId="2" fontId="0" fillId="10" borderId="28" xfId="0" applyNumberFormat="1" applyFont="1" applyFill="1" applyBorder="1" applyAlignment="1">
      <alignment horizontal="center" vertical="center" wrapText="1"/>
    </xf>
    <xf numFmtId="172" fontId="0" fillId="10" borderId="29" xfId="0" applyNumberFormat="1" applyFont="1" applyFill="1" applyBorder="1" applyAlignment="1">
      <alignment horizontal="center" vertical="center"/>
    </xf>
    <xf numFmtId="172" fontId="0" fillId="10" borderId="30" xfId="0" applyNumberFormat="1" applyFont="1" applyFill="1" applyBorder="1" applyAlignment="1">
      <alignment horizontal="right" vertical="center"/>
    </xf>
    <xf numFmtId="172" fontId="0" fillId="10" borderId="31" xfId="0" applyNumberFormat="1" applyFont="1" applyFill="1" applyBorder="1" applyAlignment="1">
      <alignment horizontal="right" vertical="center"/>
    </xf>
    <xf numFmtId="2" fontId="0" fillId="10" borderId="31" xfId="0" applyNumberFormat="1" applyFont="1" applyFill="1" applyBorder="1" applyAlignment="1">
      <alignment horizontal="right" vertical="center"/>
    </xf>
    <xf numFmtId="2" fontId="0" fillId="10" borderId="32" xfId="0" applyNumberFormat="1" applyFont="1" applyFill="1" applyBorder="1" applyAlignment="1">
      <alignment horizontal="right" vertical="center"/>
    </xf>
    <xf numFmtId="2" fontId="0" fillId="0" borderId="33" xfId="0" applyNumberFormat="1" applyFill="1" applyBorder="1" applyAlignment="1">
      <alignment horizontal="right" vertical="center"/>
    </xf>
    <xf numFmtId="2" fontId="0" fillId="0" borderId="34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1" fontId="0" fillId="10" borderId="26" xfId="0" applyNumberFormat="1" applyFont="1" applyFill="1" applyBorder="1" applyAlignment="1">
      <alignment horizontal="center" vertical="center" wrapText="1"/>
    </xf>
    <xf numFmtId="1" fontId="0" fillId="0" borderId="17" xfId="0" applyNumberFormat="1" applyFont="1" applyFill="1" applyBorder="1" applyAlignment="1">
      <alignment horizontal="right" wrapText="1"/>
    </xf>
    <xf numFmtId="1" fontId="0" fillId="0" borderId="19" xfId="0" applyNumberFormat="1" applyFont="1" applyFill="1" applyBorder="1" applyAlignment="1">
      <alignment horizontal="right" wrapText="1"/>
    </xf>
    <xf numFmtId="1" fontId="0" fillId="0" borderId="12" xfId="0" applyNumberFormat="1" applyFont="1" applyFill="1" applyBorder="1" applyAlignment="1">
      <alignment horizontal="right" vertical="center"/>
    </xf>
    <xf numFmtId="1" fontId="0" fillId="10" borderId="30" xfId="0" applyNumberFormat="1" applyFont="1" applyFill="1" applyBorder="1" applyAlignment="1">
      <alignment horizontal="right" vertical="center"/>
    </xf>
    <xf numFmtId="1" fontId="0" fillId="0" borderId="0" xfId="0" applyNumberFormat="1" applyAlignment="1">
      <alignment horizontal="right" vertical="center"/>
    </xf>
    <xf numFmtId="1" fontId="0" fillId="0" borderId="14" xfId="0" applyNumberFormat="1" applyFont="1" applyFill="1" applyBorder="1" applyAlignment="1">
      <alignment horizontal="right" wrapText="1"/>
    </xf>
    <xf numFmtId="1" fontId="0" fillId="0" borderId="14" xfId="0" applyNumberFormat="1" applyFont="1" applyFill="1" applyBorder="1" applyAlignment="1">
      <alignment horizontal="right" vertical="center" wrapText="1"/>
    </xf>
    <xf numFmtId="1" fontId="0" fillId="0" borderId="24" xfId="0" applyNumberFormat="1" applyFont="1" applyFill="1" applyBorder="1" applyAlignment="1">
      <alignment horizontal="right" vertical="center"/>
    </xf>
    <xf numFmtId="1" fontId="0" fillId="0" borderId="21" xfId="0" applyNumberFormat="1" applyFont="1" applyFill="1" applyBorder="1" applyAlignment="1">
      <alignment horizontal="right" wrapText="1"/>
    </xf>
    <xf numFmtId="172" fontId="0" fillId="10" borderId="27" xfId="0" applyNumberFormat="1" applyFont="1" applyFill="1" applyBorder="1" applyAlignment="1">
      <alignment horizontal="center" vertical="center" wrapText="1"/>
    </xf>
    <xf numFmtId="172" fontId="0" fillId="0" borderId="0" xfId="0" applyNumberFormat="1" applyAlignment="1">
      <alignment horizontal="right" vertical="center"/>
    </xf>
    <xf numFmtId="172" fontId="0" fillId="0" borderId="0" xfId="0" applyNumberFormat="1" applyBorder="1" applyAlignment="1">
      <alignment horizontal="right" vertical="center"/>
    </xf>
    <xf numFmtId="172" fontId="0" fillId="10" borderId="35" xfId="0" applyNumberFormat="1" applyFont="1" applyFill="1" applyBorder="1" applyAlignment="1">
      <alignment horizontal="center" vertical="center" wrapText="1"/>
    </xf>
    <xf numFmtId="13" fontId="1" fillId="0" borderId="0" xfId="0" applyNumberFormat="1" applyFont="1" applyBorder="1" applyAlignment="1">
      <alignment vertical="center"/>
    </xf>
    <xf numFmtId="1" fontId="0" fillId="0" borderId="0" xfId="0" applyNumberFormat="1" applyBorder="1" applyAlignment="1">
      <alignment horizontal="right" vertical="center"/>
    </xf>
    <xf numFmtId="13" fontId="0" fillId="10" borderId="13" xfId="0" applyNumberFormat="1" applyFont="1" applyFill="1" applyBorder="1" applyAlignment="1">
      <alignment horizontal="center" vertical="center" wrapText="1"/>
    </xf>
    <xf numFmtId="1" fontId="0" fillId="10" borderId="13" xfId="0" applyNumberFormat="1" applyFont="1" applyFill="1" applyBorder="1" applyAlignment="1">
      <alignment horizontal="center" vertical="center" wrapText="1"/>
    </xf>
    <xf numFmtId="0" fontId="0" fillId="10" borderId="13" xfId="0" applyFont="1" applyFill="1" applyBorder="1" applyAlignment="1">
      <alignment horizontal="center" vertical="center" wrapText="1"/>
    </xf>
    <xf numFmtId="172" fontId="0" fillId="10" borderId="13" xfId="0" applyNumberFormat="1" applyFont="1" applyFill="1" applyBorder="1" applyAlignment="1">
      <alignment horizontal="center" vertical="center" wrapText="1"/>
    </xf>
    <xf numFmtId="2" fontId="0" fillId="10" borderId="13" xfId="0" applyNumberFormat="1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right" vertical="center" wrapText="1"/>
    </xf>
    <xf numFmtId="1" fontId="0" fillId="0" borderId="13" xfId="0" applyNumberFormat="1" applyFont="1" applyFill="1" applyBorder="1" applyAlignment="1">
      <alignment horizontal="center" vertical="center" wrapText="1"/>
    </xf>
    <xf numFmtId="1" fontId="0" fillId="0" borderId="13" xfId="0" applyNumberFormat="1" applyFill="1" applyBorder="1" applyAlignment="1">
      <alignment horizontal="right" vertical="center" wrapText="1"/>
    </xf>
    <xf numFmtId="1" fontId="0" fillId="0" borderId="13" xfId="0" applyNumberForma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1" fontId="0" fillId="0" borderId="13" xfId="0" applyNumberFormat="1" applyFont="1" applyBorder="1" applyAlignment="1">
      <alignment horizontal="right" wrapText="1"/>
    </xf>
    <xf numFmtId="172" fontId="0" fillId="0" borderId="13" xfId="0" applyNumberFormat="1" applyFont="1" applyFill="1" applyBorder="1" applyAlignment="1">
      <alignment horizontal="center" vertical="center"/>
    </xf>
    <xf numFmtId="172" fontId="0" fillId="0" borderId="13" xfId="0" applyNumberFormat="1" applyFont="1" applyFill="1" applyBorder="1" applyAlignment="1">
      <alignment horizontal="right" vertical="center"/>
    </xf>
    <xf numFmtId="2" fontId="0" fillId="0" borderId="13" xfId="0" applyNumberFormat="1" applyFont="1" applyFill="1" applyBorder="1" applyAlignment="1">
      <alignment horizontal="right" vertical="center"/>
    </xf>
    <xf numFmtId="172" fontId="2" fillId="10" borderId="13" xfId="0" applyNumberFormat="1" applyFont="1" applyFill="1" applyBorder="1" applyAlignment="1">
      <alignment horizontal="left" vertical="center"/>
    </xf>
    <xf numFmtId="1" fontId="0" fillId="10" borderId="13" xfId="0" applyNumberFormat="1" applyFont="1" applyFill="1" applyBorder="1" applyAlignment="1">
      <alignment horizontal="right" vertical="center"/>
    </xf>
    <xf numFmtId="172" fontId="0" fillId="10" borderId="13" xfId="0" applyNumberFormat="1" applyFont="1" applyFill="1" applyBorder="1" applyAlignment="1">
      <alignment horizontal="center" vertical="center"/>
    </xf>
    <xf numFmtId="172" fontId="0" fillId="10" borderId="13" xfId="0" applyNumberFormat="1" applyFont="1" applyFill="1" applyBorder="1" applyAlignment="1">
      <alignment horizontal="right" vertical="center"/>
    </xf>
    <xf numFmtId="2" fontId="0" fillId="10" borderId="13" xfId="0" applyNumberFormat="1" applyFont="1" applyFill="1" applyBorder="1" applyAlignment="1">
      <alignment horizontal="right" vertical="center"/>
    </xf>
    <xf numFmtId="2" fontId="0" fillId="10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Fill="1" applyBorder="1" applyAlignment="1">
      <alignment horizontal="right" vertical="center"/>
    </xf>
    <xf numFmtId="2" fontId="0" fillId="10" borderId="14" xfId="0" applyNumberFormat="1" applyFont="1" applyFill="1" applyBorder="1" applyAlignment="1">
      <alignment horizontal="right" vertical="center"/>
    </xf>
    <xf numFmtId="2" fontId="0" fillId="0" borderId="36" xfId="0" applyNumberFormat="1" applyFont="1" applyFill="1" applyBorder="1" applyAlignment="1">
      <alignment horizontal="right" vertical="center" wrapText="1"/>
    </xf>
    <xf numFmtId="2" fontId="0" fillId="0" borderId="36" xfId="0" applyNumberFormat="1" applyFont="1" applyFill="1" applyBorder="1" applyAlignment="1">
      <alignment horizontal="right" vertical="center"/>
    </xf>
    <xf numFmtId="13" fontId="2" fillId="0" borderId="36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/>
    </xf>
    <xf numFmtId="2" fontId="0" fillId="0" borderId="36" xfId="0" applyNumberFormat="1" applyFont="1" applyFill="1" applyBorder="1" applyAlignment="1">
      <alignment horizontal="center" vertical="center" wrapText="1"/>
    </xf>
    <xf numFmtId="172" fontId="0" fillId="0" borderId="37" xfId="0" applyNumberFormat="1" applyFont="1" applyFill="1" applyBorder="1" applyAlignment="1">
      <alignment horizontal="right" wrapText="1"/>
    </xf>
    <xf numFmtId="2" fontId="0" fillId="0" borderId="21" xfId="0" applyNumberFormat="1" applyFont="1" applyFill="1" applyBorder="1" applyAlignment="1">
      <alignment horizontal="right" wrapText="1"/>
    </xf>
    <xf numFmtId="2" fontId="4" fillId="0" borderId="38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right" wrapText="1"/>
    </xf>
    <xf numFmtId="2" fontId="4" fillId="0" borderId="39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right" vertical="center"/>
    </xf>
    <xf numFmtId="2" fontId="0" fillId="0" borderId="40" xfId="0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vertical="center" wrapText="1"/>
    </xf>
    <xf numFmtId="172" fontId="0" fillId="0" borderId="13" xfId="0" applyNumberFormat="1" applyFont="1" applyFill="1" applyBorder="1" applyAlignment="1">
      <alignment horizontal="right" vertical="center" wrapText="1"/>
    </xf>
    <xf numFmtId="2" fontId="0" fillId="0" borderId="13" xfId="0" applyNumberFormat="1" applyFont="1" applyFill="1" applyBorder="1" applyAlignment="1">
      <alignment horizontal="right" vertical="center" wrapText="1"/>
    </xf>
    <xf numFmtId="2" fontId="0" fillId="0" borderId="14" xfId="0" applyNumberFormat="1" applyFont="1" applyFill="1" applyBorder="1" applyAlignment="1">
      <alignment horizontal="right" vertical="center" wrapText="1"/>
    </xf>
    <xf numFmtId="2" fontId="4" fillId="0" borderId="41" xfId="0" applyNumberFormat="1" applyFont="1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172" fontId="0" fillId="0" borderId="33" xfId="0" applyNumberFormat="1" applyFill="1" applyBorder="1" applyAlignment="1">
      <alignment horizontal="right" vertical="center"/>
    </xf>
    <xf numFmtId="2" fontId="0" fillId="0" borderId="43" xfId="0" applyNumberFormat="1" applyFill="1" applyBorder="1" applyAlignment="1">
      <alignment horizontal="right" vertical="center"/>
    </xf>
    <xf numFmtId="172" fontId="0" fillId="0" borderId="23" xfId="0" applyNumberFormat="1" applyFont="1" applyFill="1" applyBorder="1" applyAlignment="1">
      <alignment horizontal="center" vertical="center"/>
    </xf>
    <xf numFmtId="2" fontId="0" fillId="0" borderId="44" xfId="0" applyNumberFormat="1" applyFont="1" applyFill="1" applyBorder="1" applyAlignment="1">
      <alignment horizontal="right" vertical="center"/>
    </xf>
    <xf numFmtId="2" fontId="4" fillId="0" borderId="45" xfId="0" applyNumberFormat="1" applyFont="1" applyFill="1" applyBorder="1" applyAlignment="1">
      <alignment horizontal="center" vertical="center" wrapText="1"/>
    </xf>
    <xf numFmtId="2" fontId="4" fillId="0" borderId="45" xfId="0" applyNumberFormat="1" applyFont="1" applyFill="1" applyBorder="1" applyAlignment="1">
      <alignment horizontal="center" vertical="center"/>
    </xf>
    <xf numFmtId="2" fontId="4" fillId="0" borderId="46" xfId="0" applyNumberFormat="1" applyFont="1" applyFill="1" applyBorder="1" applyAlignment="1">
      <alignment horizontal="center" vertical="center"/>
    </xf>
    <xf numFmtId="2" fontId="4" fillId="0" borderId="47" xfId="0" applyNumberFormat="1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 wrapText="1"/>
    </xf>
    <xf numFmtId="1" fontId="0" fillId="0" borderId="34" xfId="0" applyNumberFormat="1" applyFont="1" applyFill="1" applyBorder="1" applyAlignment="1">
      <alignment horizontal="right" vertical="center" wrapText="1"/>
    </xf>
    <xf numFmtId="2" fontId="0" fillId="0" borderId="19" xfId="0" applyNumberFormat="1" applyFont="1" applyFill="1" applyBorder="1" applyAlignment="1">
      <alignment horizontal="right" vertical="center" wrapText="1"/>
    </xf>
    <xf numFmtId="1" fontId="0" fillId="0" borderId="19" xfId="0" applyNumberFormat="1" applyFont="1" applyFill="1" applyBorder="1" applyAlignment="1">
      <alignment horizontal="right" vertical="center" wrapText="1"/>
    </xf>
    <xf numFmtId="2" fontId="0" fillId="0" borderId="48" xfId="0" applyNumberFormat="1" applyFont="1" applyFill="1" applyBorder="1" applyAlignment="1">
      <alignment horizontal="right" wrapText="1"/>
    </xf>
    <xf numFmtId="172" fontId="0" fillId="0" borderId="33" xfId="0" applyNumberFormat="1" applyFont="1" applyFill="1" applyBorder="1" applyAlignment="1">
      <alignment horizontal="right" vertical="center" wrapText="1"/>
    </xf>
    <xf numFmtId="2" fontId="0" fillId="0" borderId="43" xfId="0" applyNumberFormat="1" applyFont="1" applyFill="1" applyBorder="1" applyAlignment="1">
      <alignment horizontal="right" vertical="center" wrapText="1"/>
    </xf>
    <xf numFmtId="0" fontId="0" fillId="0" borderId="18" xfId="0" applyFont="1" applyFill="1" applyBorder="1" applyAlignment="1">
      <alignment horizontal="center" vertical="center"/>
    </xf>
    <xf numFmtId="2" fontId="4" fillId="0" borderId="39" xfId="0" applyNumberFormat="1" applyFont="1" applyFill="1" applyBorder="1" applyAlignment="1">
      <alignment horizontal="center" vertical="center" wrapText="1"/>
    </xf>
    <xf numFmtId="172" fontId="0" fillId="0" borderId="13" xfId="0" applyNumberFormat="1" applyFont="1" applyFill="1" applyBorder="1" applyAlignment="1">
      <alignment horizontal="right" vertical="center" wrapText="1"/>
    </xf>
    <xf numFmtId="0" fontId="0" fillId="0" borderId="14" xfId="0" applyFont="1" applyBorder="1" applyAlignment="1">
      <alignment horizontal="center"/>
    </xf>
    <xf numFmtId="0" fontId="0" fillId="0" borderId="49" xfId="0" applyBorder="1" applyAlignment="1">
      <alignment horizontal="center"/>
    </xf>
    <xf numFmtId="13" fontId="2" fillId="0" borderId="14" xfId="0" applyNumberFormat="1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2" fillId="0" borderId="58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E128"/>
  <sheetViews>
    <sheetView tabSelected="1" view="pageLayout" zoomScaleSheetLayoutView="115" workbookViewId="0" topLeftCell="A115">
      <selection activeCell="M121" sqref="M121"/>
    </sheetView>
  </sheetViews>
  <sheetFormatPr defaultColWidth="9.140625" defaultRowHeight="12.75"/>
  <cols>
    <col min="1" max="1" width="25.7109375" style="1" customWidth="1"/>
    <col min="2" max="2" width="9.7109375" style="82" customWidth="1"/>
    <col min="3" max="3" width="12.28125" style="3" customWidth="1"/>
    <col min="4" max="5" width="8.7109375" style="88" customWidth="1"/>
    <col min="6" max="7" width="4.7109375" style="2" customWidth="1"/>
    <col min="8" max="8" width="12.28125" style="3" customWidth="1"/>
    <col min="9" max="10" width="8.7109375" style="88" customWidth="1"/>
    <col min="11" max="12" width="4.7109375" style="2" customWidth="1"/>
    <col min="13" max="13" width="22.7109375" style="2" customWidth="1"/>
    <col min="14" max="14" width="11.421875" style="4" customWidth="1"/>
    <col min="15" max="31" width="9.140625" style="4" customWidth="1"/>
  </cols>
  <sheetData>
    <row r="1" spans="1:31" s="6" customFormat="1" ht="13.5" thickBot="1">
      <c r="A1" s="174" t="s">
        <v>96</v>
      </c>
      <c r="B1" s="174"/>
      <c r="C1" s="157" t="s">
        <v>14</v>
      </c>
      <c r="D1" s="158"/>
      <c r="E1" s="158"/>
      <c r="F1" s="158"/>
      <c r="G1" s="158"/>
      <c r="H1" s="158"/>
      <c r="I1" s="158"/>
      <c r="J1" s="158"/>
      <c r="K1" s="158"/>
      <c r="L1" s="158"/>
      <c r="M1" s="159"/>
      <c r="N1" s="4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13" ht="13.5" thickBot="1">
      <c r="A2" s="174"/>
      <c r="B2" s="174"/>
      <c r="C2" s="160" t="s">
        <v>0</v>
      </c>
      <c r="D2" s="160"/>
      <c r="E2" s="160"/>
      <c r="F2" s="160"/>
      <c r="G2" s="160"/>
      <c r="H2" s="161" t="s">
        <v>1</v>
      </c>
      <c r="I2" s="161"/>
      <c r="J2" s="161"/>
      <c r="K2" s="161"/>
      <c r="L2" s="161"/>
      <c r="M2" s="161"/>
    </row>
    <row r="3" spans="1:14" ht="39" thickBot="1">
      <c r="A3" s="63" t="s">
        <v>2</v>
      </c>
      <c r="B3" s="77" t="s">
        <v>3</v>
      </c>
      <c r="C3" s="65" t="s">
        <v>4</v>
      </c>
      <c r="D3" s="87" t="s">
        <v>5</v>
      </c>
      <c r="E3" s="87" t="s">
        <v>6</v>
      </c>
      <c r="F3" s="66" t="s">
        <v>7</v>
      </c>
      <c r="G3" s="64" t="s">
        <v>8</v>
      </c>
      <c r="H3" s="65" t="s">
        <v>9</v>
      </c>
      <c r="I3" s="90" t="s">
        <v>5</v>
      </c>
      <c r="J3" s="87" t="s">
        <v>10</v>
      </c>
      <c r="K3" s="66" t="s">
        <v>7</v>
      </c>
      <c r="L3" s="67" t="s">
        <v>8</v>
      </c>
      <c r="M3" s="67" t="s">
        <v>11</v>
      </c>
      <c r="N3" s="5"/>
    </row>
    <row r="4" spans="1:13" ht="12.75">
      <c r="A4" s="23" t="s">
        <v>26</v>
      </c>
      <c r="B4" s="78">
        <v>645</v>
      </c>
      <c r="C4" s="41"/>
      <c r="D4" s="25"/>
      <c r="E4" s="25"/>
      <c r="F4" s="26"/>
      <c r="G4" s="42"/>
      <c r="H4" s="23" t="s">
        <v>52</v>
      </c>
      <c r="I4" s="38">
        <v>172</v>
      </c>
      <c r="J4" s="120">
        <f>I4*3</f>
        <v>516</v>
      </c>
      <c r="K4" s="39">
        <f>I4/B4</f>
        <v>0.26666666666666666</v>
      </c>
      <c r="L4" s="40">
        <f>J4/B4</f>
        <v>0.8</v>
      </c>
      <c r="M4" s="122" t="s">
        <v>144</v>
      </c>
    </row>
    <row r="5" spans="1:13" ht="22.5">
      <c r="A5" s="28" t="s">
        <v>27</v>
      </c>
      <c r="B5" s="79">
        <v>130</v>
      </c>
      <c r="C5" s="49" t="s">
        <v>68</v>
      </c>
      <c r="D5" s="30">
        <v>130</v>
      </c>
      <c r="E5" s="30">
        <f>D5*2</f>
        <v>260</v>
      </c>
      <c r="F5" s="31">
        <f>D5/B5</f>
        <v>1</v>
      </c>
      <c r="G5" s="44">
        <f>E5/B5</f>
        <v>2</v>
      </c>
      <c r="H5" s="28" t="s">
        <v>16</v>
      </c>
      <c r="I5" s="30">
        <v>130</v>
      </c>
      <c r="J5" s="54">
        <f>I5*3</f>
        <v>390</v>
      </c>
      <c r="K5" s="55">
        <f>I5/B5</f>
        <v>1</v>
      </c>
      <c r="L5" s="56">
        <f>J5/B5</f>
        <v>3</v>
      </c>
      <c r="M5" s="151" t="s">
        <v>152</v>
      </c>
    </row>
    <row r="6" spans="1:13" ht="22.5">
      <c r="A6" s="28" t="s">
        <v>28</v>
      </c>
      <c r="B6" s="79">
        <v>237</v>
      </c>
      <c r="C6" s="49" t="s">
        <v>16</v>
      </c>
      <c r="D6" s="30">
        <v>129.74</v>
      </c>
      <c r="E6" s="30">
        <f>D6*3</f>
        <v>389.22</v>
      </c>
      <c r="F6" s="31">
        <f aca="true" t="shared" si="0" ref="F6:F33">D6/B6</f>
        <v>0.5474261603375528</v>
      </c>
      <c r="G6" s="44">
        <f aca="true" t="shared" si="1" ref="G6:G33">E6/B6</f>
        <v>1.6422784810126583</v>
      </c>
      <c r="H6" s="28" t="s">
        <v>81</v>
      </c>
      <c r="I6" s="30">
        <v>129.74</v>
      </c>
      <c r="J6" s="54">
        <f>I6*3</f>
        <v>389.22</v>
      </c>
      <c r="K6" s="55">
        <f aca="true" t="shared" si="2" ref="K6:K33">I6/B6</f>
        <v>0.5474261603375528</v>
      </c>
      <c r="L6" s="56">
        <f aca="true" t="shared" si="3" ref="L6:L33">J6/B6</f>
        <v>1.6422784810126583</v>
      </c>
      <c r="M6" s="151" t="s">
        <v>156</v>
      </c>
    </row>
    <row r="7" spans="1:13" ht="22.5">
      <c r="A7" s="28" t="s">
        <v>97</v>
      </c>
      <c r="B7" s="79">
        <v>309</v>
      </c>
      <c r="C7" s="49" t="s">
        <v>16</v>
      </c>
      <c r="D7" s="30">
        <v>144.59</v>
      </c>
      <c r="E7" s="30">
        <f>D7*3</f>
        <v>433.77</v>
      </c>
      <c r="F7" s="31">
        <f t="shared" si="0"/>
        <v>0.4679288025889968</v>
      </c>
      <c r="G7" s="44">
        <f t="shared" si="1"/>
        <v>1.4037864077669902</v>
      </c>
      <c r="H7" s="28" t="s">
        <v>81</v>
      </c>
      <c r="I7" s="30">
        <v>144.59</v>
      </c>
      <c r="J7" s="54">
        <f>I7*3</f>
        <v>433.77</v>
      </c>
      <c r="K7" s="55">
        <f t="shared" si="2"/>
        <v>0.4679288025889968</v>
      </c>
      <c r="L7" s="56">
        <f t="shared" si="3"/>
        <v>1.4037864077669902</v>
      </c>
      <c r="M7" s="151" t="s">
        <v>156</v>
      </c>
    </row>
    <row r="8" spans="1:13" ht="12.75">
      <c r="A8" s="28" t="s">
        <v>30</v>
      </c>
      <c r="B8" s="79">
        <v>139</v>
      </c>
      <c r="C8" s="49"/>
      <c r="D8" s="30"/>
      <c r="E8" s="30"/>
      <c r="F8" s="31"/>
      <c r="G8" s="44"/>
      <c r="H8" s="28" t="s">
        <v>68</v>
      </c>
      <c r="I8" s="54">
        <v>60</v>
      </c>
      <c r="J8" s="54">
        <f>I8*2</f>
        <v>120</v>
      </c>
      <c r="K8" s="55">
        <f t="shared" si="2"/>
        <v>0.4316546762589928</v>
      </c>
      <c r="L8" s="56">
        <f t="shared" si="3"/>
        <v>0.8633093525179856</v>
      </c>
      <c r="M8" s="124" t="s">
        <v>144</v>
      </c>
    </row>
    <row r="9" spans="1:13" ht="12.75">
      <c r="A9" s="28" t="s">
        <v>89</v>
      </c>
      <c r="B9" s="79">
        <v>443</v>
      </c>
      <c r="C9" s="43" t="s">
        <v>128</v>
      </c>
      <c r="D9" s="30">
        <v>100.18</v>
      </c>
      <c r="E9" s="30">
        <f>D9</f>
        <v>100.18</v>
      </c>
      <c r="F9" s="31">
        <f t="shared" si="0"/>
        <v>0.22613995485327315</v>
      </c>
      <c r="G9" s="44">
        <f t="shared" si="1"/>
        <v>0.22613995485327315</v>
      </c>
      <c r="H9" s="28" t="s">
        <v>16</v>
      </c>
      <c r="I9" s="54">
        <v>185</v>
      </c>
      <c r="J9" s="54">
        <f>I9*3</f>
        <v>555</v>
      </c>
      <c r="K9" s="55">
        <f t="shared" si="2"/>
        <v>0.417607223476298</v>
      </c>
      <c r="L9" s="56">
        <f t="shared" si="3"/>
        <v>1.252821670428894</v>
      </c>
      <c r="M9" s="124" t="s">
        <v>144</v>
      </c>
    </row>
    <row r="10" spans="1:13" ht="12.75">
      <c r="A10" s="28" t="s">
        <v>31</v>
      </c>
      <c r="B10" s="79">
        <v>243</v>
      </c>
      <c r="C10" s="49" t="s">
        <v>16</v>
      </c>
      <c r="D10" s="30">
        <v>83.98</v>
      </c>
      <c r="E10" s="30">
        <f>D10*3</f>
        <v>251.94</v>
      </c>
      <c r="F10" s="31">
        <f t="shared" si="0"/>
        <v>0.34559670781893004</v>
      </c>
      <c r="G10" s="44">
        <f t="shared" si="1"/>
        <v>1.0367901234567902</v>
      </c>
      <c r="H10" s="28" t="s">
        <v>81</v>
      </c>
      <c r="I10" s="30">
        <v>83.98</v>
      </c>
      <c r="J10" s="30">
        <f>I10*3</f>
        <v>251.94</v>
      </c>
      <c r="K10" s="55">
        <f t="shared" si="2"/>
        <v>0.34559670781893004</v>
      </c>
      <c r="L10" s="56">
        <f t="shared" si="3"/>
        <v>1.0367901234567902</v>
      </c>
      <c r="M10" s="124" t="s">
        <v>150</v>
      </c>
    </row>
    <row r="11" spans="1:31" s="11" customFormat="1" ht="22.5">
      <c r="A11" s="28" t="s">
        <v>32</v>
      </c>
      <c r="B11" s="79">
        <v>293</v>
      </c>
      <c r="C11" s="49" t="s">
        <v>16</v>
      </c>
      <c r="D11" s="30">
        <v>79.91</v>
      </c>
      <c r="E11" s="30">
        <f>D11*3</f>
        <v>239.73</v>
      </c>
      <c r="F11" s="31">
        <f>D11/B11</f>
        <v>0.27273037542662115</v>
      </c>
      <c r="G11" s="44">
        <f>E11/B11</f>
        <v>0.8181911262798635</v>
      </c>
      <c r="H11" s="28" t="s">
        <v>81</v>
      </c>
      <c r="I11" s="30">
        <v>79.91</v>
      </c>
      <c r="J11" s="30">
        <f>I11*3</f>
        <v>239.73</v>
      </c>
      <c r="K11" s="55">
        <f t="shared" si="2"/>
        <v>0.27273037542662115</v>
      </c>
      <c r="L11" s="56">
        <f t="shared" si="3"/>
        <v>0.8181911262798635</v>
      </c>
      <c r="M11" s="151" t="s">
        <v>156</v>
      </c>
      <c r="N11" s="4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 s="11" customFormat="1" ht="22.5">
      <c r="A12" s="28" t="s">
        <v>33</v>
      </c>
      <c r="B12" s="79">
        <v>429</v>
      </c>
      <c r="C12" s="49" t="s">
        <v>16</v>
      </c>
      <c r="D12" s="30">
        <v>150.47</v>
      </c>
      <c r="E12" s="30">
        <f>D12*3</f>
        <v>451.40999999999997</v>
      </c>
      <c r="F12" s="31">
        <f>D12/B12</f>
        <v>0.35074592074592076</v>
      </c>
      <c r="G12" s="44">
        <f>E12/B12</f>
        <v>1.052237762237762</v>
      </c>
      <c r="H12" s="28" t="s">
        <v>81</v>
      </c>
      <c r="I12" s="30">
        <v>150.47</v>
      </c>
      <c r="J12" s="54">
        <f>I12*3</f>
        <v>451.40999999999997</v>
      </c>
      <c r="K12" s="55">
        <f t="shared" si="2"/>
        <v>0.35074592074592076</v>
      </c>
      <c r="L12" s="56">
        <f t="shared" si="3"/>
        <v>1.052237762237762</v>
      </c>
      <c r="M12" s="151" t="s">
        <v>156</v>
      </c>
      <c r="N12" s="4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s="11" customFormat="1" ht="12.75">
      <c r="A13" s="28" t="s">
        <v>34</v>
      </c>
      <c r="B13" s="79">
        <v>364</v>
      </c>
      <c r="C13" s="52"/>
      <c r="D13" s="50"/>
      <c r="E13" s="30"/>
      <c r="F13" s="31"/>
      <c r="G13" s="44"/>
      <c r="H13" s="28" t="s">
        <v>66</v>
      </c>
      <c r="I13" s="54">
        <v>138</v>
      </c>
      <c r="J13" s="54">
        <f>I13*4</f>
        <v>552</v>
      </c>
      <c r="K13" s="55">
        <f t="shared" si="2"/>
        <v>0.3791208791208791</v>
      </c>
      <c r="L13" s="56">
        <f t="shared" si="3"/>
        <v>1.5164835164835164</v>
      </c>
      <c r="M13" s="124" t="s">
        <v>144</v>
      </c>
      <c r="N13" s="4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1:13" ht="12.75">
      <c r="A14" s="28" t="s">
        <v>35</v>
      </c>
      <c r="B14" s="79">
        <v>406</v>
      </c>
      <c r="C14" s="49"/>
      <c r="D14" s="30"/>
      <c r="E14" s="30"/>
      <c r="F14" s="31"/>
      <c r="G14" s="44"/>
      <c r="H14" s="28" t="s">
        <v>52</v>
      </c>
      <c r="I14" s="54">
        <v>127</v>
      </c>
      <c r="J14" s="54">
        <f>I14*3</f>
        <v>381</v>
      </c>
      <c r="K14" s="55">
        <f t="shared" si="2"/>
        <v>0.312807881773399</v>
      </c>
      <c r="L14" s="56">
        <f t="shared" si="3"/>
        <v>0.9384236453201971</v>
      </c>
      <c r="M14" s="124" t="s">
        <v>144</v>
      </c>
    </row>
    <row r="15" spans="1:13" ht="12.75">
      <c r="A15" s="28" t="s">
        <v>36</v>
      </c>
      <c r="B15" s="79">
        <v>472</v>
      </c>
      <c r="C15" s="49"/>
      <c r="D15" s="30"/>
      <c r="E15" s="30"/>
      <c r="F15" s="31"/>
      <c r="G15" s="44"/>
      <c r="H15" s="28" t="s">
        <v>101</v>
      </c>
      <c r="I15" s="54">
        <v>160</v>
      </c>
      <c r="J15" s="54">
        <v>444</v>
      </c>
      <c r="K15" s="55">
        <f t="shared" si="2"/>
        <v>0.3389830508474576</v>
      </c>
      <c r="L15" s="56">
        <f t="shared" si="3"/>
        <v>0.940677966101695</v>
      </c>
      <c r="M15" s="124" t="s">
        <v>144</v>
      </c>
    </row>
    <row r="16" spans="1:13" ht="27" customHeight="1">
      <c r="A16" s="58" t="s">
        <v>37</v>
      </c>
      <c r="B16" s="146">
        <v>399</v>
      </c>
      <c r="C16" s="43" t="s">
        <v>151</v>
      </c>
      <c r="D16" s="30">
        <v>151.96</v>
      </c>
      <c r="E16" s="30">
        <v>417.3</v>
      </c>
      <c r="F16" s="31">
        <f t="shared" si="0"/>
        <v>0.38085213032581455</v>
      </c>
      <c r="G16" s="44">
        <f t="shared" si="1"/>
        <v>1.0458646616541354</v>
      </c>
      <c r="H16" s="58" t="s">
        <v>16</v>
      </c>
      <c r="I16" s="30">
        <v>151.96</v>
      </c>
      <c r="J16" s="130">
        <f>I16*3</f>
        <v>455.88</v>
      </c>
      <c r="K16" s="131">
        <f t="shared" si="2"/>
        <v>0.38085213032581455</v>
      </c>
      <c r="L16" s="145">
        <f t="shared" si="3"/>
        <v>1.1425563909774437</v>
      </c>
      <c r="M16" s="124" t="s">
        <v>144</v>
      </c>
    </row>
    <row r="17" spans="1:13" ht="12.75">
      <c r="A17" s="28" t="s">
        <v>98</v>
      </c>
      <c r="B17" s="79">
        <v>233</v>
      </c>
      <c r="C17" s="49" t="s">
        <v>68</v>
      </c>
      <c r="D17" s="30">
        <v>81.09</v>
      </c>
      <c r="E17" s="30">
        <f>D17*2</f>
        <v>162.18</v>
      </c>
      <c r="F17" s="31">
        <f t="shared" si="0"/>
        <v>0.3480257510729614</v>
      </c>
      <c r="G17" s="44">
        <f t="shared" si="1"/>
        <v>0.6960515021459228</v>
      </c>
      <c r="H17" s="28" t="s">
        <v>66</v>
      </c>
      <c r="I17" s="54">
        <v>120</v>
      </c>
      <c r="J17" s="54">
        <f>I17*4</f>
        <v>480</v>
      </c>
      <c r="K17" s="55">
        <f t="shared" si="2"/>
        <v>0.5150214592274678</v>
      </c>
      <c r="L17" s="56">
        <f t="shared" si="3"/>
        <v>2.060085836909871</v>
      </c>
      <c r="M17" s="124" t="s">
        <v>144</v>
      </c>
    </row>
    <row r="18" spans="1:13" ht="12.75">
      <c r="A18" s="28" t="s">
        <v>99</v>
      </c>
      <c r="B18" s="79">
        <v>499</v>
      </c>
      <c r="C18" s="51" t="s">
        <v>129</v>
      </c>
      <c r="D18" s="30"/>
      <c r="E18" s="30"/>
      <c r="F18" s="31"/>
      <c r="G18" s="44"/>
      <c r="H18" s="150" t="s">
        <v>129</v>
      </c>
      <c r="I18" s="54">
        <v>192</v>
      </c>
      <c r="J18" s="54">
        <f>I18*4</f>
        <v>768</v>
      </c>
      <c r="K18" s="55">
        <f t="shared" si="2"/>
        <v>0.3847695390781563</v>
      </c>
      <c r="L18" s="56">
        <f t="shared" si="3"/>
        <v>1.5390781563126252</v>
      </c>
      <c r="M18" s="124" t="s">
        <v>144</v>
      </c>
    </row>
    <row r="19" spans="1:13" ht="22.5" customHeight="1">
      <c r="A19" s="28" t="s">
        <v>100</v>
      </c>
      <c r="B19" s="79">
        <v>311</v>
      </c>
      <c r="C19" s="49" t="s">
        <v>130</v>
      </c>
      <c r="D19" s="30">
        <v>107.18</v>
      </c>
      <c r="E19" s="30">
        <v>193.4</v>
      </c>
      <c r="F19" s="31">
        <f t="shared" si="0"/>
        <v>0.3446302250803859</v>
      </c>
      <c r="G19" s="44">
        <f t="shared" si="1"/>
        <v>0.6218649517684888</v>
      </c>
      <c r="H19" s="28" t="s">
        <v>102</v>
      </c>
      <c r="I19" s="30">
        <v>107.18</v>
      </c>
      <c r="J19" s="54">
        <v>247</v>
      </c>
      <c r="K19" s="55">
        <f t="shared" si="2"/>
        <v>0.3446302250803859</v>
      </c>
      <c r="L19" s="56">
        <f t="shared" si="3"/>
        <v>0.7942122186495176</v>
      </c>
      <c r="M19" s="151" t="s">
        <v>155</v>
      </c>
    </row>
    <row r="20" spans="1:13" ht="12.75">
      <c r="A20" s="28" t="s">
        <v>38</v>
      </c>
      <c r="B20" s="79">
        <v>401</v>
      </c>
      <c r="C20" s="49" t="s">
        <v>130</v>
      </c>
      <c r="D20" s="30">
        <v>129.47</v>
      </c>
      <c r="E20" s="30">
        <v>238.64</v>
      </c>
      <c r="F20" s="31">
        <f t="shared" si="0"/>
        <v>0.3228678304239401</v>
      </c>
      <c r="G20" s="44">
        <f t="shared" si="1"/>
        <v>0.5951122194513715</v>
      </c>
      <c r="H20" s="28" t="s">
        <v>103</v>
      </c>
      <c r="I20" s="54">
        <v>145</v>
      </c>
      <c r="J20" s="54">
        <v>320</v>
      </c>
      <c r="K20" s="55">
        <f t="shared" si="2"/>
        <v>0.36159600997506236</v>
      </c>
      <c r="L20" s="56">
        <f t="shared" si="3"/>
        <v>0.7980049875311721</v>
      </c>
      <c r="M20" s="124" t="s">
        <v>144</v>
      </c>
    </row>
    <row r="21" spans="1:31" s="11" customFormat="1" ht="12.75">
      <c r="A21" s="28" t="s">
        <v>39</v>
      </c>
      <c r="B21" s="79">
        <v>273</v>
      </c>
      <c r="C21" s="52" t="s">
        <v>16</v>
      </c>
      <c r="D21" s="50">
        <v>79.51</v>
      </c>
      <c r="E21" s="30">
        <f>D21*3</f>
        <v>238.53000000000003</v>
      </c>
      <c r="F21" s="31">
        <f t="shared" si="0"/>
        <v>0.29124542124542124</v>
      </c>
      <c r="G21" s="44">
        <f t="shared" si="1"/>
        <v>0.8737362637362639</v>
      </c>
      <c r="H21" s="28" t="s">
        <v>103</v>
      </c>
      <c r="I21" s="54">
        <v>95</v>
      </c>
      <c r="J21" s="54">
        <v>254</v>
      </c>
      <c r="K21" s="55">
        <f t="shared" si="2"/>
        <v>0.34798534798534797</v>
      </c>
      <c r="L21" s="56">
        <f t="shared" si="3"/>
        <v>0.9304029304029304</v>
      </c>
      <c r="M21" s="124" t="s">
        <v>144</v>
      </c>
      <c r="N21" s="4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1:31" s="11" customFormat="1" ht="12.75">
      <c r="A22" s="28" t="s">
        <v>85</v>
      </c>
      <c r="B22" s="79">
        <v>334</v>
      </c>
      <c r="C22" s="52" t="s">
        <v>68</v>
      </c>
      <c r="D22" s="50">
        <v>85.95</v>
      </c>
      <c r="E22" s="30">
        <f>D22*2</f>
        <v>171.9</v>
      </c>
      <c r="F22" s="31">
        <f t="shared" si="0"/>
        <v>0.25733532934131736</v>
      </c>
      <c r="G22" s="44">
        <f t="shared" si="1"/>
        <v>0.5146706586826347</v>
      </c>
      <c r="H22" s="28" t="s">
        <v>68</v>
      </c>
      <c r="I22" s="50">
        <v>85.95</v>
      </c>
      <c r="J22" s="54">
        <f>I22*2</f>
        <v>171.9</v>
      </c>
      <c r="K22" s="55">
        <f t="shared" si="2"/>
        <v>0.25733532934131736</v>
      </c>
      <c r="L22" s="56">
        <f t="shared" si="3"/>
        <v>0.5146706586826347</v>
      </c>
      <c r="M22" s="124" t="s">
        <v>144</v>
      </c>
      <c r="N22" s="4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1:31" s="11" customFormat="1" ht="12.75">
      <c r="A23" s="28" t="s">
        <v>86</v>
      </c>
      <c r="B23" s="79">
        <v>307</v>
      </c>
      <c r="C23" s="51" t="s">
        <v>68</v>
      </c>
      <c r="D23" s="50"/>
      <c r="E23" s="30"/>
      <c r="F23" s="31"/>
      <c r="G23" s="44"/>
      <c r="H23" s="28" t="s">
        <v>104</v>
      </c>
      <c r="I23" s="54">
        <v>97</v>
      </c>
      <c r="J23" s="54">
        <v>261</v>
      </c>
      <c r="K23" s="55">
        <f t="shared" si="2"/>
        <v>0.31596091205211724</v>
      </c>
      <c r="L23" s="56">
        <f t="shared" si="3"/>
        <v>0.8501628664495114</v>
      </c>
      <c r="M23" s="124" t="s">
        <v>144</v>
      </c>
      <c r="N23" s="4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1:13" ht="12.75">
      <c r="A24" s="28" t="s">
        <v>92</v>
      </c>
      <c r="B24" s="79">
        <v>285</v>
      </c>
      <c r="C24" s="49" t="s">
        <v>16</v>
      </c>
      <c r="D24" s="30">
        <v>90.4</v>
      </c>
      <c r="E24" s="30">
        <f>D24*3</f>
        <v>271.20000000000005</v>
      </c>
      <c r="F24" s="31">
        <f t="shared" si="0"/>
        <v>0.31719298245614036</v>
      </c>
      <c r="G24" s="44">
        <f t="shared" si="1"/>
        <v>0.9515789473684212</v>
      </c>
      <c r="H24" s="29" t="s">
        <v>16</v>
      </c>
      <c r="I24" s="30">
        <v>90.4</v>
      </c>
      <c r="J24" s="30">
        <f>I24*3</f>
        <v>271.20000000000005</v>
      </c>
      <c r="K24" s="55">
        <f t="shared" si="2"/>
        <v>0.31719298245614036</v>
      </c>
      <c r="L24" s="56">
        <f t="shared" si="3"/>
        <v>0.9515789473684212</v>
      </c>
      <c r="M24" s="124" t="s">
        <v>150</v>
      </c>
    </row>
    <row r="25" spans="1:13" ht="12.75">
      <c r="A25" s="28" t="s">
        <v>60</v>
      </c>
      <c r="B25" s="79">
        <v>397</v>
      </c>
      <c r="C25" s="53" t="s">
        <v>131</v>
      </c>
      <c r="D25" s="30">
        <v>133.37</v>
      </c>
      <c r="E25" s="30">
        <f>D25*2</f>
        <v>266.74</v>
      </c>
      <c r="F25" s="31">
        <f t="shared" si="0"/>
        <v>0.33594458438287156</v>
      </c>
      <c r="G25" s="44">
        <f t="shared" si="1"/>
        <v>0.6718891687657431</v>
      </c>
      <c r="H25" s="28" t="s">
        <v>16</v>
      </c>
      <c r="I25" s="30">
        <v>133.37</v>
      </c>
      <c r="J25" s="54">
        <f>I25*3</f>
        <v>400.11</v>
      </c>
      <c r="K25" s="55">
        <f t="shared" si="2"/>
        <v>0.33594458438287156</v>
      </c>
      <c r="L25" s="56">
        <f t="shared" si="3"/>
        <v>1.0078337531486146</v>
      </c>
      <c r="M25" s="124" t="s">
        <v>144</v>
      </c>
    </row>
    <row r="26" spans="1:13" ht="12.75">
      <c r="A26" s="28" t="s">
        <v>61</v>
      </c>
      <c r="B26" s="79">
        <v>257</v>
      </c>
      <c r="C26" s="49" t="s">
        <v>105</v>
      </c>
      <c r="D26" s="30">
        <v>132.52</v>
      </c>
      <c r="E26" s="30">
        <f>D26*2</f>
        <v>265.04</v>
      </c>
      <c r="F26" s="31">
        <f t="shared" si="0"/>
        <v>0.5156420233463035</v>
      </c>
      <c r="G26" s="44">
        <f t="shared" si="1"/>
        <v>1.031284046692607</v>
      </c>
      <c r="H26" s="28" t="s">
        <v>68</v>
      </c>
      <c r="I26" s="30">
        <v>132.52</v>
      </c>
      <c r="J26" s="30">
        <v>265.04</v>
      </c>
      <c r="K26" s="55">
        <f t="shared" si="2"/>
        <v>0.5156420233463035</v>
      </c>
      <c r="L26" s="56">
        <f t="shared" si="3"/>
        <v>1.031284046692607</v>
      </c>
      <c r="M26" s="124" t="s">
        <v>150</v>
      </c>
    </row>
    <row r="27" spans="1:13" ht="12.75">
      <c r="A27" s="28" t="s">
        <v>62</v>
      </c>
      <c r="B27" s="79">
        <v>373</v>
      </c>
      <c r="C27" s="49" t="s">
        <v>132</v>
      </c>
      <c r="D27" s="30">
        <v>92.15</v>
      </c>
      <c r="E27" s="30">
        <f>D27</f>
        <v>92.15</v>
      </c>
      <c r="F27" s="31">
        <f t="shared" si="0"/>
        <v>0.24705093833780162</v>
      </c>
      <c r="G27" s="44">
        <f t="shared" si="1"/>
        <v>0.24705093833780162</v>
      </c>
      <c r="H27" s="28" t="s">
        <v>105</v>
      </c>
      <c r="I27" s="30">
        <v>92.15</v>
      </c>
      <c r="J27" s="54">
        <f>I27*2</f>
        <v>184.3</v>
      </c>
      <c r="K27" s="55">
        <f t="shared" si="2"/>
        <v>0.24705093833780162</v>
      </c>
      <c r="L27" s="56">
        <f t="shared" si="3"/>
        <v>0.49410187667560324</v>
      </c>
      <c r="M27" s="124" t="s">
        <v>144</v>
      </c>
    </row>
    <row r="28" spans="1:13" ht="22.5">
      <c r="A28" s="28" t="s">
        <v>63</v>
      </c>
      <c r="B28" s="79">
        <v>427</v>
      </c>
      <c r="C28" s="49" t="s">
        <v>16</v>
      </c>
      <c r="D28" s="30">
        <v>91.05</v>
      </c>
      <c r="E28" s="30">
        <f>D28*3</f>
        <v>273.15</v>
      </c>
      <c r="F28" s="31">
        <f t="shared" si="0"/>
        <v>0.213231850117096</v>
      </c>
      <c r="G28" s="44">
        <f t="shared" si="1"/>
        <v>0.639695550351288</v>
      </c>
      <c r="H28" s="28" t="s">
        <v>81</v>
      </c>
      <c r="I28" s="30">
        <v>91.05</v>
      </c>
      <c r="J28" s="54">
        <f>I28*3</f>
        <v>273.15</v>
      </c>
      <c r="K28" s="55">
        <f t="shared" si="2"/>
        <v>0.213231850117096</v>
      </c>
      <c r="L28" s="56">
        <f t="shared" si="3"/>
        <v>0.639695550351288</v>
      </c>
      <c r="M28" s="151" t="s">
        <v>156</v>
      </c>
    </row>
    <row r="29" spans="1:13" ht="12.75">
      <c r="A29" s="28" t="s">
        <v>64</v>
      </c>
      <c r="B29" s="79">
        <v>521</v>
      </c>
      <c r="C29" s="53" t="s">
        <v>131</v>
      </c>
      <c r="D29" s="30">
        <v>88.62</v>
      </c>
      <c r="E29" s="30">
        <f>D29*2</f>
        <v>177.24</v>
      </c>
      <c r="F29" s="31">
        <f t="shared" si="0"/>
        <v>0.17009596928982726</v>
      </c>
      <c r="G29" s="44">
        <f t="shared" si="1"/>
        <v>0.3401919385796545</v>
      </c>
      <c r="H29" s="28" t="s">
        <v>66</v>
      </c>
      <c r="I29" s="54">
        <v>204</v>
      </c>
      <c r="J29" s="54">
        <f>I29*4</f>
        <v>816</v>
      </c>
      <c r="K29" s="55">
        <f t="shared" si="2"/>
        <v>0.3915547024952015</v>
      </c>
      <c r="L29" s="56">
        <f t="shared" si="3"/>
        <v>1.566218809980806</v>
      </c>
      <c r="M29" s="124" t="s">
        <v>144</v>
      </c>
    </row>
    <row r="30" spans="1:13" ht="12.75">
      <c r="A30" s="28" t="s">
        <v>65</v>
      </c>
      <c r="B30" s="79">
        <v>400</v>
      </c>
      <c r="C30" s="49" t="s">
        <v>16</v>
      </c>
      <c r="D30" s="30">
        <v>220.95</v>
      </c>
      <c r="E30" s="30">
        <f>D30*3</f>
        <v>662.8499999999999</v>
      </c>
      <c r="F30" s="31">
        <f t="shared" si="0"/>
        <v>0.552375</v>
      </c>
      <c r="G30" s="44">
        <f t="shared" si="1"/>
        <v>1.6571249999999997</v>
      </c>
      <c r="H30" s="28" t="s">
        <v>81</v>
      </c>
      <c r="I30" s="30">
        <v>220.95</v>
      </c>
      <c r="J30" s="54">
        <f>I30*3</f>
        <v>662.8499999999999</v>
      </c>
      <c r="K30" s="55">
        <f t="shared" si="2"/>
        <v>0.552375</v>
      </c>
      <c r="L30" s="56">
        <f t="shared" si="3"/>
        <v>1.6571249999999997</v>
      </c>
      <c r="M30" s="124" t="s">
        <v>144</v>
      </c>
    </row>
    <row r="31" spans="1:31" s="11" customFormat="1" ht="12.75">
      <c r="A31" s="28" t="s">
        <v>67</v>
      </c>
      <c r="B31" s="79">
        <v>729</v>
      </c>
      <c r="C31" s="52" t="s">
        <v>68</v>
      </c>
      <c r="D31" s="50">
        <v>143.15</v>
      </c>
      <c r="E31" s="30">
        <f>D31*2</f>
        <v>286.3</v>
      </c>
      <c r="F31" s="31">
        <f t="shared" si="0"/>
        <v>0.19636488340192046</v>
      </c>
      <c r="G31" s="44">
        <f t="shared" si="1"/>
        <v>0.3927297668038409</v>
      </c>
      <c r="H31" s="28" t="s">
        <v>104</v>
      </c>
      <c r="I31" s="54">
        <v>197</v>
      </c>
      <c r="J31" s="54">
        <v>517</v>
      </c>
      <c r="K31" s="55">
        <f t="shared" si="2"/>
        <v>0.27023319615912206</v>
      </c>
      <c r="L31" s="56">
        <f t="shared" si="3"/>
        <v>0.7091906721536351</v>
      </c>
      <c r="M31" s="124" t="s">
        <v>144</v>
      </c>
      <c r="N31" s="4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1:31" s="11" customFormat="1" ht="12.75">
      <c r="A32" s="28" t="s">
        <v>69</v>
      </c>
      <c r="B32" s="79">
        <v>354</v>
      </c>
      <c r="C32" s="52" t="s">
        <v>133</v>
      </c>
      <c r="D32" s="50">
        <v>159.67</v>
      </c>
      <c r="E32" s="30">
        <v>142.76</v>
      </c>
      <c r="F32" s="31">
        <f t="shared" si="0"/>
        <v>0.451045197740113</v>
      </c>
      <c r="G32" s="44">
        <f t="shared" si="1"/>
        <v>0.40327683615819204</v>
      </c>
      <c r="H32" s="28" t="s">
        <v>103</v>
      </c>
      <c r="I32" s="50">
        <v>159.67</v>
      </c>
      <c r="J32" s="54">
        <v>402</v>
      </c>
      <c r="K32" s="55">
        <f t="shared" si="2"/>
        <v>0.451045197740113</v>
      </c>
      <c r="L32" s="56">
        <f t="shared" si="3"/>
        <v>1.1355932203389831</v>
      </c>
      <c r="M32" s="124" t="s">
        <v>144</v>
      </c>
      <c r="N32" s="4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1:31" s="11" customFormat="1" ht="22.5">
      <c r="A33" s="28" t="s">
        <v>23</v>
      </c>
      <c r="B33" s="79">
        <v>386</v>
      </c>
      <c r="C33" s="52" t="s">
        <v>117</v>
      </c>
      <c r="D33" s="50">
        <v>118.74</v>
      </c>
      <c r="E33" s="30">
        <f>D33*4</f>
        <v>474.96</v>
      </c>
      <c r="F33" s="31">
        <f t="shared" si="0"/>
        <v>0.3076165803108808</v>
      </c>
      <c r="G33" s="44">
        <f t="shared" si="1"/>
        <v>1.2304663212435232</v>
      </c>
      <c r="H33" s="28" t="s">
        <v>77</v>
      </c>
      <c r="I33" s="50">
        <v>118.74</v>
      </c>
      <c r="J33" s="54">
        <f>I33*4</f>
        <v>474.96</v>
      </c>
      <c r="K33" s="55">
        <f t="shared" si="2"/>
        <v>0.3076165803108808</v>
      </c>
      <c r="L33" s="56">
        <f t="shared" si="3"/>
        <v>1.2304663212435232</v>
      </c>
      <c r="M33" s="151" t="s">
        <v>156</v>
      </c>
      <c r="N33" s="4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1:13" ht="12.75" customHeight="1" thickBot="1">
      <c r="A34" s="12"/>
      <c r="B34" s="80"/>
      <c r="C34" s="45"/>
      <c r="D34" s="46"/>
      <c r="E34" s="46"/>
      <c r="F34" s="47"/>
      <c r="G34" s="48"/>
      <c r="H34" s="12"/>
      <c r="I34" s="13"/>
      <c r="J34" s="13"/>
      <c r="K34" s="14"/>
      <c r="L34" s="15"/>
      <c r="M34" s="126"/>
    </row>
    <row r="35" spans="1:14" ht="13.5" thickBot="1">
      <c r="A35" s="68" t="s">
        <v>12</v>
      </c>
      <c r="B35" s="81">
        <f>SUM(B4:B34)</f>
        <v>10996</v>
      </c>
      <c r="C35" s="68" t="s">
        <v>13</v>
      </c>
      <c r="D35" s="69">
        <f>SUM(D4:D34)</f>
        <v>2724.65</v>
      </c>
      <c r="E35" s="70">
        <f>SUM(E4:E34)</f>
        <v>6460.59</v>
      </c>
      <c r="F35" s="71">
        <f>D35/B35</f>
        <v>0.24778555838486724</v>
      </c>
      <c r="G35" s="72">
        <f>E35/B35</f>
        <v>0.5875400145507458</v>
      </c>
      <c r="H35" s="68" t="s">
        <v>13</v>
      </c>
      <c r="I35" s="69">
        <f>SUM(I4:I34)</f>
        <v>3994.6299999999997</v>
      </c>
      <c r="J35" s="69">
        <f>SUM(J4:J34)</f>
        <v>11948.46</v>
      </c>
      <c r="K35" s="71">
        <f>I35/B35</f>
        <v>0.36328028373954163</v>
      </c>
      <c r="L35" s="72">
        <f>J35/B35</f>
        <v>1.086618770461986</v>
      </c>
      <c r="M35" s="72"/>
      <c r="N35" s="7"/>
    </row>
    <row r="38" ht="13.5" thickBot="1"/>
    <row r="39" spans="1:13" ht="13.5" thickBot="1">
      <c r="A39" s="174" t="s">
        <v>48</v>
      </c>
      <c r="B39" s="174"/>
      <c r="C39" s="157" t="s">
        <v>14</v>
      </c>
      <c r="D39" s="158"/>
      <c r="E39" s="158"/>
      <c r="F39" s="158"/>
      <c r="G39" s="158"/>
      <c r="H39" s="158"/>
      <c r="I39" s="158"/>
      <c r="J39" s="158"/>
      <c r="K39" s="158"/>
      <c r="L39" s="158"/>
      <c r="M39" s="159"/>
    </row>
    <row r="40" spans="1:13" ht="13.5" thickBot="1">
      <c r="A40" s="174"/>
      <c r="B40" s="174"/>
      <c r="C40" s="160" t="s">
        <v>0</v>
      </c>
      <c r="D40" s="160"/>
      <c r="E40" s="160"/>
      <c r="F40" s="160"/>
      <c r="G40" s="160"/>
      <c r="H40" s="161" t="s">
        <v>1</v>
      </c>
      <c r="I40" s="161"/>
      <c r="J40" s="161"/>
      <c r="K40" s="161"/>
      <c r="L40" s="161"/>
      <c r="M40" s="161"/>
    </row>
    <row r="41" spans="1:14" ht="39" thickBot="1">
      <c r="A41" s="63" t="s">
        <v>2</v>
      </c>
      <c r="B41" s="77" t="s">
        <v>3</v>
      </c>
      <c r="C41" s="65" t="s">
        <v>4</v>
      </c>
      <c r="D41" s="87" t="s">
        <v>5</v>
      </c>
      <c r="E41" s="87" t="s">
        <v>6</v>
      </c>
      <c r="F41" s="66" t="s">
        <v>7</v>
      </c>
      <c r="G41" s="64" t="s">
        <v>8</v>
      </c>
      <c r="H41" s="65" t="s">
        <v>9</v>
      </c>
      <c r="I41" s="90" t="s">
        <v>5</v>
      </c>
      <c r="J41" s="87" t="s">
        <v>10</v>
      </c>
      <c r="K41" s="66" t="s">
        <v>7</v>
      </c>
      <c r="L41" s="67" t="s">
        <v>8</v>
      </c>
      <c r="M41" s="67" t="s">
        <v>11</v>
      </c>
      <c r="N41" s="5"/>
    </row>
    <row r="42" spans="1:13" ht="12.75">
      <c r="A42" s="23" t="s">
        <v>20</v>
      </c>
      <c r="B42" s="86">
        <v>209</v>
      </c>
      <c r="C42" s="24"/>
      <c r="D42" s="25"/>
      <c r="E42" s="25"/>
      <c r="F42" s="26"/>
      <c r="G42" s="27"/>
      <c r="H42" s="127" t="s">
        <v>50</v>
      </c>
      <c r="I42" s="38">
        <v>89</v>
      </c>
      <c r="J42" s="120">
        <f>I42*3</f>
        <v>267</v>
      </c>
      <c r="K42" s="39">
        <f>I42/B42</f>
        <v>0.4258373205741627</v>
      </c>
      <c r="L42" s="121">
        <f>J42/B42</f>
        <v>1.277511961722488</v>
      </c>
      <c r="M42" s="122" t="s">
        <v>144</v>
      </c>
    </row>
    <row r="43" spans="1:13" ht="12.75">
      <c r="A43" s="28" t="s">
        <v>21</v>
      </c>
      <c r="B43" s="83">
        <v>348</v>
      </c>
      <c r="C43" s="29" t="s">
        <v>68</v>
      </c>
      <c r="D43" s="30">
        <v>135.8</v>
      </c>
      <c r="E43" s="30">
        <f>D43*2</f>
        <v>271.6</v>
      </c>
      <c r="F43" s="31">
        <f>D43/B43</f>
        <v>0.3902298850574713</v>
      </c>
      <c r="G43" s="32">
        <f>E43/B43</f>
        <v>0.7804597701149426</v>
      </c>
      <c r="H43" s="128" t="s">
        <v>16</v>
      </c>
      <c r="I43" s="30">
        <v>135.8</v>
      </c>
      <c r="J43" s="54">
        <f>I43*3</f>
        <v>407.40000000000003</v>
      </c>
      <c r="K43" s="55">
        <f>I43/B43</f>
        <v>0.3902298850574713</v>
      </c>
      <c r="L43" s="123">
        <f>J43/B43</f>
        <v>1.170689655172414</v>
      </c>
      <c r="M43" s="124" t="s">
        <v>144</v>
      </c>
    </row>
    <row r="44" spans="1:13" ht="12.75">
      <c r="A44" s="28" t="s">
        <v>88</v>
      </c>
      <c r="B44" s="83">
        <v>284</v>
      </c>
      <c r="C44" s="33"/>
      <c r="D44" s="34"/>
      <c r="E44" s="34"/>
      <c r="F44" s="35"/>
      <c r="G44" s="36"/>
      <c r="H44" s="128" t="s">
        <v>50</v>
      </c>
      <c r="I44" s="54">
        <v>71</v>
      </c>
      <c r="J44" s="54">
        <f>I44*3</f>
        <v>213</v>
      </c>
      <c r="K44" s="55">
        <f aca="true" t="shared" si="4" ref="K44:K66">I44/B44</f>
        <v>0.25</v>
      </c>
      <c r="L44" s="123">
        <f aca="true" t="shared" si="5" ref="L44:L66">J44/B44</f>
        <v>0.75</v>
      </c>
      <c r="M44" s="124" t="s">
        <v>144</v>
      </c>
    </row>
    <row r="45" spans="1:13" ht="12.75">
      <c r="A45" s="28" t="s">
        <v>22</v>
      </c>
      <c r="B45" s="83">
        <v>385</v>
      </c>
      <c r="C45" s="29" t="s">
        <v>68</v>
      </c>
      <c r="D45" s="30">
        <v>114.24</v>
      </c>
      <c r="E45" s="30">
        <f>D45*2</f>
        <v>228.48</v>
      </c>
      <c r="F45" s="31">
        <f aca="true" t="shared" si="6" ref="F45:F67">D45/B45</f>
        <v>0.29672727272727273</v>
      </c>
      <c r="G45" s="32">
        <f aca="true" t="shared" si="7" ref="G45:G67">E45/B45</f>
        <v>0.5934545454545455</v>
      </c>
      <c r="H45" s="128" t="s">
        <v>52</v>
      </c>
      <c r="I45" s="54">
        <v>168</v>
      </c>
      <c r="J45" s="54">
        <f>I45*3</f>
        <v>504</v>
      </c>
      <c r="K45" s="55">
        <f t="shared" si="4"/>
        <v>0.43636363636363634</v>
      </c>
      <c r="L45" s="123">
        <f t="shared" si="5"/>
        <v>1.309090909090909</v>
      </c>
      <c r="M45" s="124" t="s">
        <v>144</v>
      </c>
    </row>
    <row r="46" spans="1:13" ht="12.75">
      <c r="A46" s="28" t="s">
        <v>40</v>
      </c>
      <c r="B46" s="83">
        <v>288</v>
      </c>
      <c r="C46" s="29"/>
      <c r="D46" s="30"/>
      <c r="E46" s="30"/>
      <c r="F46" s="31"/>
      <c r="G46" s="32"/>
      <c r="H46" s="128" t="s">
        <v>66</v>
      </c>
      <c r="I46" s="54">
        <v>110</v>
      </c>
      <c r="J46" s="54">
        <f>I46*4</f>
        <v>440</v>
      </c>
      <c r="K46" s="55">
        <f t="shared" si="4"/>
        <v>0.3819444444444444</v>
      </c>
      <c r="L46" s="123">
        <f t="shared" si="5"/>
        <v>1.5277777777777777</v>
      </c>
      <c r="M46" s="124" t="s">
        <v>144</v>
      </c>
    </row>
    <row r="47" spans="1:31" s="76" customFormat="1" ht="25.5">
      <c r="A47" s="58" t="s">
        <v>41</v>
      </c>
      <c r="B47" s="84">
        <v>585</v>
      </c>
      <c r="C47" s="37" t="s">
        <v>126</v>
      </c>
      <c r="D47" s="30">
        <v>315.47</v>
      </c>
      <c r="E47" s="30">
        <v>535.57</v>
      </c>
      <c r="F47" s="31">
        <f t="shared" si="6"/>
        <v>0.5392649572649573</v>
      </c>
      <c r="G47" s="32">
        <f t="shared" si="7"/>
        <v>0.9155042735042735</v>
      </c>
      <c r="H47" s="129" t="s">
        <v>47</v>
      </c>
      <c r="I47" s="30">
        <v>315.47</v>
      </c>
      <c r="J47" s="130">
        <f>I47*4</f>
        <v>1261.88</v>
      </c>
      <c r="K47" s="131">
        <f t="shared" si="4"/>
        <v>0.5392649572649573</v>
      </c>
      <c r="L47" s="132">
        <f t="shared" si="5"/>
        <v>2.157059829059829</v>
      </c>
      <c r="M47" s="151" t="s">
        <v>152</v>
      </c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</row>
    <row r="48" spans="1:13" ht="25.5">
      <c r="A48" s="58" t="s">
        <v>42</v>
      </c>
      <c r="B48" s="84">
        <v>570</v>
      </c>
      <c r="C48" s="37" t="s">
        <v>141</v>
      </c>
      <c r="D48" s="30">
        <v>186</v>
      </c>
      <c r="E48" s="30">
        <v>484</v>
      </c>
      <c r="F48" s="31">
        <f t="shared" si="6"/>
        <v>0.3263157894736842</v>
      </c>
      <c r="G48" s="32">
        <f t="shared" si="7"/>
        <v>0.8491228070175438</v>
      </c>
      <c r="H48" s="129" t="s">
        <v>108</v>
      </c>
      <c r="I48" s="130">
        <v>233</v>
      </c>
      <c r="J48" s="130">
        <f>I48*4</f>
        <v>932</v>
      </c>
      <c r="K48" s="131">
        <f t="shared" si="4"/>
        <v>0.4087719298245614</v>
      </c>
      <c r="L48" s="132">
        <f t="shared" si="5"/>
        <v>1.6350877192982456</v>
      </c>
      <c r="M48" s="124" t="s">
        <v>144</v>
      </c>
    </row>
    <row r="49" spans="1:13" ht="12.75">
      <c r="A49" s="28" t="s">
        <v>44</v>
      </c>
      <c r="B49" s="83">
        <v>412</v>
      </c>
      <c r="C49" s="29" t="s">
        <v>16</v>
      </c>
      <c r="D49" s="30">
        <v>159.95</v>
      </c>
      <c r="E49" s="30">
        <f>D49*3</f>
        <v>479.84999999999997</v>
      </c>
      <c r="F49" s="31">
        <f t="shared" si="6"/>
        <v>0.3882281553398058</v>
      </c>
      <c r="G49" s="32">
        <f t="shared" si="7"/>
        <v>1.1646844660194173</v>
      </c>
      <c r="H49" s="128" t="s">
        <v>77</v>
      </c>
      <c r="I49" s="30">
        <v>159.95</v>
      </c>
      <c r="J49" s="54">
        <f>I49*4</f>
        <v>639.8</v>
      </c>
      <c r="K49" s="55">
        <f t="shared" si="4"/>
        <v>0.3882281553398058</v>
      </c>
      <c r="L49" s="123">
        <f t="shared" si="5"/>
        <v>1.5529126213592233</v>
      </c>
      <c r="M49" s="124" t="s">
        <v>144</v>
      </c>
    </row>
    <row r="50" spans="1:13" ht="12.75">
      <c r="A50" s="28" t="s">
        <v>45</v>
      </c>
      <c r="B50" s="83">
        <v>403</v>
      </c>
      <c r="C50" s="29" t="s">
        <v>91</v>
      </c>
      <c r="D50" s="30">
        <v>318.79</v>
      </c>
      <c r="E50" s="30">
        <f>D50*5</f>
        <v>1593.95</v>
      </c>
      <c r="F50" s="31">
        <f t="shared" si="6"/>
        <v>0.7910421836228289</v>
      </c>
      <c r="G50" s="32">
        <f t="shared" si="7"/>
        <v>3.955210918114144</v>
      </c>
      <c r="H50" s="128" t="s">
        <v>91</v>
      </c>
      <c r="I50" s="30">
        <v>318.79</v>
      </c>
      <c r="J50" s="30">
        <f>I50*5</f>
        <v>1593.95</v>
      </c>
      <c r="K50" s="55">
        <f t="shared" si="4"/>
        <v>0.7910421836228289</v>
      </c>
      <c r="L50" s="123">
        <f t="shared" si="5"/>
        <v>3.955210918114144</v>
      </c>
      <c r="M50" s="124" t="s">
        <v>150</v>
      </c>
    </row>
    <row r="51" spans="1:13" ht="12.75">
      <c r="A51" s="28" t="s">
        <v>29</v>
      </c>
      <c r="B51" s="83">
        <v>417</v>
      </c>
      <c r="C51" s="29" t="s">
        <v>91</v>
      </c>
      <c r="D51" s="30">
        <v>157.03</v>
      </c>
      <c r="E51" s="30">
        <f>D51*5</f>
        <v>785.15</v>
      </c>
      <c r="F51" s="31">
        <f>D51/B51</f>
        <v>0.3765707434052758</v>
      </c>
      <c r="G51" s="32">
        <f>E51/B51</f>
        <v>1.8828537170263788</v>
      </c>
      <c r="H51" s="29" t="s">
        <v>91</v>
      </c>
      <c r="I51" s="30">
        <v>157.03</v>
      </c>
      <c r="J51" s="30">
        <f>I51*5</f>
        <v>785.15</v>
      </c>
      <c r="K51" s="55">
        <f t="shared" si="4"/>
        <v>0.3765707434052758</v>
      </c>
      <c r="L51" s="123">
        <f t="shared" si="5"/>
        <v>1.8828537170263788</v>
      </c>
      <c r="M51" s="124" t="s">
        <v>150</v>
      </c>
    </row>
    <row r="52" spans="1:13" ht="12.75">
      <c r="A52" s="28" t="s">
        <v>70</v>
      </c>
      <c r="B52" s="83">
        <v>424</v>
      </c>
      <c r="C52" s="29"/>
      <c r="D52" s="30"/>
      <c r="E52" s="30"/>
      <c r="F52" s="31"/>
      <c r="G52" s="32"/>
      <c r="H52" s="128" t="s">
        <v>68</v>
      </c>
      <c r="I52" s="54">
        <v>80</v>
      </c>
      <c r="J52" s="54">
        <f>I52*2</f>
        <v>160</v>
      </c>
      <c r="K52" s="55">
        <f t="shared" si="4"/>
        <v>0.18867924528301888</v>
      </c>
      <c r="L52" s="123">
        <f t="shared" si="5"/>
        <v>0.37735849056603776</v>
      </c>
      <c r="M52" s="124" t="s">
        <v>144</v>
      </c>
    </row>
    <row r="53" spans="1:13" ht="12.75">
      <c r="A53" s="58" t="s">
        <v>93</v>
      </c>
      <c r="B53" s="84">
        <v>540</v>
      </c>
      <c r="C53" s="29" t="s">
        <v>16</v>
      </c>
      <c r="D53" s="30">
        <v>140.89</v>
      </c>
      <c r="E53" s="30">
        <f>D53*3</f>
        <v>422.66999999999996</v>
      </c>
      <c r="F53" s="31">
        <f t="shared" si="6"/>
        <v>0.26090740740740737</v>
      </c>
      <c r="G53" s="32">
        <f t="shared" si="7"/>
        <v>0.7827222222222221</v>
      </c>
      <c r="H53" s="29" t="s">
        <v>16</v>
      </c>
      <c r="I53" s="30">
        <v>140.89</v>
      </c>
      <c r="J53" s="30">
        <f>I53*3</f>
        <v>422.66999999999996</v>
      </c>
      <c r="K53" s="31">
        <f>I53/B53</f>
        <v>0.26090740740740737</v>
      </c>
      <c r="L53" s="44">
        <f>J53/B53</f>
        <v>0.7827222222222221</v>
      </c>
      <c r="M53" s="133" t="s">
        <v>157</v>
      </c>
    </row>
    <row r="54" spans="1:13" ht="22.5">
      <c r="A54" s="28" t="s">
        <v>87</v>
      </c>
      <c r="B54" s="83">
        <v>812</v>
      </c>
      <c r="C54" s="29" t="s">
        <v>136</v>
      </c>
      <c r="D54" s="30">
        <v>135.38</v>
      </c>
      <c r="E54" s="30">
        <f>D54*3</f>
        <v>406.14</v>
      </c>
      <c r="F54" s="31">
        <f t="shared" si="6"/>
        <v>0.16672413793103447</v>
      </c>
      <c r="G54" s="32">
        <f t="shared" si="7"/>
        <v>0.5001724137931034</v>
      </c>
      <c r="H54" s="128" t="s">
        <v>110</v>
      </c>
      <c r="I54" s="54">
        <v>135.4</v>
      </c>
      <c r="J54" s="54">
        <f>I54*5</f>
        <v>677</v>
      </c>
      <c r="K54" s="55">
        <f t="shared" si="4"/>
        <v>0.1667487684729064</v>
      </c>
      <c r="L54" s="123">
        <f t="shared" si="5"/>
        <v>0.833743842364532</v>
      </c>
      <c r="M54" s="151" t="s">
        <v>152</v>
      </c>
    </row>
    <row r="55" spans="1:13" ht="12.75">
      <c r="A55" s="28" t="s">
        <v>51</v>
      </c>
      <c r="B55" s="83">
        <v>665</v>
      </c>
      <c r="C55" s="57" t="s">
        <v>117</v>
      </c>
      <c r="D55" s="30"/>
      <c r="E55" s="30"/>
      <c r="F55" s="31"/>
      <c r="G55" s="32"/>
      <c r="H55" s="150" t="s">
        <v>117</v>
      </c>
      <c r="I55" s="54">
        <v>105</v>
      </c>
      <c r="J55" s="54">
        <f>I55*3</f>
        <v>315</v>
      </c>
      <c r="K55" s="55">
        <f t="shared" si="4"/>
        <v>0.15789473684210525</v>
      </c>
      <c r="L55" s="123">
        <f t="shared" si="5"/>
        <v>0.47368421052631576</v>
      </c>
      <c r="M55" s="124" t="s">
        <v>144</v>
      </c>
    </row>
    <row r="56" spans="1:13" ht="25.5">
      <c r="A56" s="58" t="s">
        <v>53</v>
      </c>
      <c r="B56" s="84">
        <v>598</v>
      </c>
      <c r="C56" s="29" t="s">
        <v>137</v>
      </c>
      <c r="D56" s="30">
        <v>112.51</v>
      </c>
      <c r="E56" s="30">
        <f>D56*4</f>
        <v>450.04</v>
      </c>
      <c r="F56" s="31">
        <f t="shared" si="6"/>
        <v>0.1881438127090301</v>
      </c>
      <c r="G56" s="32">
        <f t="shared" si="7"/>
        <v>0.7525752508361204</v>
      </c>
      <c r="H56" s="128" t="s">
        <v>59</v>
      </c>
      <c r="I56" s="130">
        <v>188</v>
      </c>
      <c r="J56" s="130">
        <v>683</v>
      </c>
      <c r="K56" s="131">
        <f t="shared" si="4"/>
        <v>0.31438127090301005</v>
      </c>
      <c r="L56" s="132">
        <f t="shared" si="5"/>
        <v>1.1421404682274248</v>
      </c>
      <c r="M56" s="124" t="s">
        <v>144</v>
      </c>
    </row>
    <row r="57" spans="1:13" ht="25.5">
      <c r="A57" s="58" t="s">
        <v>54</v>
      </c>
      <c r="B57" s="84">
        <v>762</v>
      </c>
      <c r="C57" s="37" t="s">
        <v>138</v>
      </c>
      <c r="D57" s="30">
        <v>278.09</v>
      </c>
      <c r="E57" s="30">
        <f>D57*4</f>
        <v>1112.36</v>
      </c>
      <c r="F57" s="31">
        <f t="shared" si="6"/>
        <v>0.36494750656167974</v>
      </c>
      <c r="G57" s="32">
        <f t="shared" si="7"/>
        <v>1.459790026246719</v>
      </c>
      <c r="H57" s="129" t="s">
        <v>111</v>
      </c>
      <c r="I57" s="130">
        <v>398</v>
      </c>
      <c r="J57" s="130">
        <v>1592</v>
      </c>
      <c r="K57" s="131">
        <f t="shared" si="4"/>
        <v>0.5223097112860893</v>
      </c>
      <c r="L57" s="132">
        <f t="shared" si="5"/>
        <v>2.089238845144357</v>
      </c>
      <c r="M57" s="124" t="s">
        <v>144</v>
      </c>
    </row>
    <row r="58" spans="1:13" ht="25.5">
      <c r="A58" s="58" t="s">
        <v>55</v>
      </c>
      <c r="B58" s="84">
        <v>609</v>
      </c>
      <c r="C58" s="29" t="s">
        <v>139</v>
      </c>
      <c r="D58" s="30">
        <v>153.21</v>
      </c>
      <c r="E58" s="30">
        <v>270.37</v>
      </c>
      <c r="F58" s="31">
        <f t="shared" si="6"/>
        <v>0.251576354679803</v>
      </c>
      <c r="G58" s="32">
        <f t="shared" si="7"/>
        <v>0.44395730706075537</v>
      </c>
      <c r="H58" s="128" t="s">
        <v>114</v>
      </c>
      <c r="I58" s="130">
        <v>257</v>
      </c>
      <c r="J58" s="130">
        <v>770</v>
      </c>
      <c r="K58" s="131">
        <f t="shared" si="4"/>
        <v>0.4220032840722496</v>
      </c>
      <c r="L58" s="132">
        <f t="shared" si="5"/>
        <v>1.264367816091954</v>
      </c>
      <c r="M58" s="124" t="s">
        <v>144</v>
      </c>
    </row>
    <row r="59" spans="1:13" ht="12.75">
      <c r="A59" s="28" t="s">
        <v>56</v>
      </c>
      <c r="B59" s="83">
        <v>365</v>
      </c>
      <c r="C59" s="29" t="s">
        <v>16</v>
      </c>
      <c r="D59" s="30">
        <v>111.78</v>
      </c>
      <c r="E59" s="30">
        <f>D59*3</f>
        <v>335.34000000000003</v>
      </c>
      <c r="F59" s="31">
        <f t="shared" si="6"/>
        <v>0.30624657534246574</v>
      </c>
      <c r="G59" s="32">
        <f t="shared" si="7"/>
        <v>0.9187397260273974</v>
      </c>
      <c r="H59" s="128" t="s">
        <v>109</v>
      </c>
      <c r="I59" s="54">
        <v>173</v>
      </c>
      <c r="J59" s="54">
        <v>641</v>
      </c>
      <c r="K59" s="55">
        <f t="shared" si="4"/>
        <v>0.473972602739726</v>
      </c>
      <c r="L59" s="123">
        <f t="shared" si="5"/>
        <v>1.7561643835616438</v>
      </c>
      <c r="M59" s="124" t="s">
        <v>144</v>
      </c>
    </row>
    <row r="60" spans="1:13" ht="25.5">
      <c r="A60" s="58" t="s">
        <v>58</v>
      </c>
      <c r="B60" s="84">
        <v>547</v>
      </c>
      <c r="C60" s="37" t="s">
        <v>119</v>
      </c>
      <c r="D60" s="30">
        <v>252.45</v>
      </c>
      <c r="E60" s="30">
        <v>917.94</v>
      </c>
      <c r="F60" s="31">
        <f t="shared" si="6"/>
        <v>0.4615173674588665</v>
      </c>
      <c r="G60" s="32">
        <f t="shared" si="7"/>
        <v>1.6781352833638026</v>
      </c>
      <c r="H60" s="37" t="s">
        <v>119</v>
      </c>
      <c r="I60" s="30">
        <v>252.45</v>
      </c>
      <c r="J60" s="30">
        <v>917.94</v>
      </c>
      <c r="K60" s="131">
        <f t="shared" si="4"/>
        <v>0.4615173674588665</v>
      </c>
      <c r="L60" s="132">
        <f t="shared" si="5"/>
        <v>1.6781352833638026</v>
      </c>
      <c r="M60" s="124" t="s">
        <v>150</v>
      </c>
    </row>
    <row r="61" spans="1:13" ht="12.75">
      <c r="A61" s="28" t="s">
        <v>72</v>
      </c>
      <c r="B61" s="83">
        <v>391</v>
      </c>
      <c r="C61" s="37" t="s">
        <v>140</v>
      </c>
      <c r="D61" s="30">
        <v>136.37</v>
      </c>
      <c r="E61" s="30">
        <v>224.04</v>
      </c>
      <c r="F61" s="31">
        <f t="shared" si="6"/>
        <v>0.34877237851662407</v>
      </c>
      <c r="G61" s="32">
        <f t="shared" si="7"/>
        <v>0.5729923273657289</v>
      </c>
      <c r="H61" s="128" t="s">
        <v>57</v>
      </c>
      <c r="I61" s="54">
        <v>141</v>
      </c>
      <c r="J61" s="54">
        <v>358</v>
      </c>
      <c r="K61" s="55">
        <f t="shared" si="4"/>
        <v>0.36061381074168797</v>
      </c>
      <c r="L61" s="123">
        <f t="shared" si="5"/>
        <v>0.9156010230179028</v>
      </c>
      <c r="M61" s="124" t="s">
        <v>144</v>
      </c>
    </row>
    <row r="62" spans="1:13" ht="12.75">
      <c r="A62" s="28" t="s">
        <v>73</v>
      </c>
      <c r="B62" s="83">
        <v>542</v>
      </c>
      <c r="C62" s="37" t="s">
        <v>16</v>
      </c>
      <c r="D62" s="30">
        <v>67.54</v>
      </c>
      <c r="E62" s="30">
        <f>D62*3</f>
        <v>202.62</v>
      </c>
      <c r="F62" s="31">
        <f t="shared" si="6"/>
        <v>0.12461254612546127</v>
      </c>
      <c r="G62" s="32">
        <f t="shared" si="7"/>
        <v>0.3738376383763838</v>
      </c>
      <c r="H62" s="128" t="s">
        <v>81</v>
      </c>
      <c r="I62" s="54">
        <v>118</v>
      </c>
      <c r="J62" s="54">
        <f>I62*3</f>
        <v>354</v>
      </c>
      <c r="K62" s="55">
        <f t="shared" si="4"/>
        <v>0.2177121771217712</v>
      </c>
      <c r="L62" s="123">
        <f t="shared" si="5"/>
        <v>0.6531365313653137</v>
      </c>
      <c r="M62" s="124" t="s">
        <v>144</v>
      </c>
    </row>
    <row r="63" spans="1:13" ht="12.75">
      <c r="A63" s="28" t="s">
        <v>74</v>
      </c>
      <c r="B63" s="83">
        <v>309</v>
      </c>
      <c r="C63" s="37" t="s">
        <v>16</v>
      </c>
      <c r="D63" s="30">
        <v>137.68</v>
      </c>
      <c r="E63" s="30">
        <f>D63*3</f>
        <v>413.04</v>
      </c>
      <c r="F63" s="31">
        <f t="shared" si="6"/>
        <v>0.4455663430420712</v>
      </c>
      <c r="G63" s="32">
        <f t="shared" si="7"/>
        <v>1.3366990291262137</v>
      </c>
      <c r="H63" s="128" t="s">
        <v>112</v>
      </c>
      <c r="I63" s="54">
        <v>158</v>
      </c>
      <c r="J63" s="54">
        <v>571</v>
      </c>
      <c r="K63" s="55">
        <f t="shared" si="4"/>
        <v>0.511326860841424</v>
      </c>
      <c r="L63" s="123">
        <f t="shared" si="5"/>
        <v>1.8478964401294498</v>
      </c>
      <c r="M63" s="124" t="s">
        <v>144</v>
      </c>
    </row>
    <row r="64" spans="1:13" ht="12.75">
      <c r="A64" s="28" t="s">
        <v>75</v>
      </c>
      <c r="B64" s="83">
        <v>418</v>
      </c>
      <c r="C64" s="58"/>
      <c r="D64" s="34"/>
      <c r="E64" s="34"/>
      <c r="F64" s="35"/>
      <c r="G64" s="36"/>
      <c r="H64" s="128" t="s">
        <v>47</v>
      </c>
      <c r="I64" s="54">
        <v>188</v>
      </c>
      <c r="J64" s="54">
        <f>I64*4</f>
        <v>752</v>
      </c>
      <c r="K64" s="55">
        <f t="shared" si="4"/>
        <v>0.44976076555023925</v>
      </c>
      <c r="L64" s="123">
        <f t="shared" si="5"/>
        <v>1.799043062200957</v>
      </c>
      <c r="M64" s="124" t="s">
        <v>149</v>
      </c>
    </row>
    <row r="65" spans="1:13" ht="12.75">
      <c r="A65" s="28" t="s">
        <v>95</v>
      </c>
      <c r="B65" s="83">
        <v>766</v>
      </c>
      <c r="C65" s="37" t="s">
        <v>16</v>
      </c>
      <c r="D65" s="30">
        <v>191.86</v>
      </c>
      <c r="E65" s="30">
        <f>D65*3</f>
        <v>575.58</v>
      </c>
      <c r="F65" s="31">
        <f t="shared" si="6"/>
        <v>0.2504699738903394</v>
      </c>
      <c r="G65" s="32">
        <f t="shared" si="7"/>
        <v>0.7514099216710183</v>
      </c>
      <c r="H65" s="128" t="s">
        <v>113</v>
      </c>
      <c r="I65" s="54">
        <v>240</v>
      </c>
      <c r="J65" s="54">
        <v>616</v>
      </c>
      <c r="K65" s="55">
        <f t="shared" si="4"/>
        <v>0.3133159268929504</v>
      </c>
      <c r="L65" s="123">
        <f t="shared" si="5"/>
        <v>0.804177545691906</v>
      </c>
      <c r="M65" s="124" t="s">
        <v>144</v>
      </c>
    </row>
    <row r="66" spans="1:13" ht="12.75">
      <c r="A66" s="28" t="s">
        <v>78</v>
      </c>
      <c r="B66" s="83">
        <v>212</v>
      </c>
      <c r="C66" s="37"/>
      <c r="D66" s="30"/>
      <c r="E66" s="30"/>
      <c r="F66" s="31"/>
      <c r="G66" s="32"/>
      <c r="H66" s="128" t="s">
        <v>68</v>
      </c>
      <c r="I66" s="54">
        <v>52</v>
      </c>
      <c r="J66" s="54">
        <f>I66*2</f>
        <v>104</v>
      </c>
      <c r="K66" s="55">
        <f t="shared" si="4"/>
        <v>0.24528301886792453</v>
      </c>
      <c r="L66" s="123">
        <f t="shared" si="5"/>
        <v>0.49056603773584906</v>
      </c>
      <c r="M66" s="124" t="s">
        <v>144</v>
      </c>
    </row>
    <row r="67" spans="1:13" ht="25.5">
      <c r="A67" s="58" t="s">
        <v>79</v>
      </c>
      <c r="B67" s="84">
        <v>986</v>
      </c>
      <c r="C67" s="37" t="s">
        <v>135</v>
      </c>
      <c r="D67" s="30">
        <v>180.09</v>
      </c>
      <c r="E67" s="30">
        <v>516.78</v>
      </c>
      <c r="F67" s="31">
        <f t="shared" si="6"/>
        <v>0.1826470588235294</v>
      </c>
      <c r="G67" s="32">
        <f t="shared" si="7"/>
        <v>0.5241176470588235</v>
      </c>
      <c r="H67" s="129" t="s">
        <v>47</v>
      </c>
      <c r="I67" s="152">
        <f>B67*K67</f>
        <v>443.7</v>
      </c>
      <c r="J67" s="152">
        <f>B67*L67</f>
        <v>1774.8</v>
      </c>
      <c r="K67" s="131">
        <v>0.45</v>
      </c>
      <c r="L67" s="132">
        <v>1.8</v>
      </c>
      <c r="M67" s="151" t="s">
        <v>153</v>
      </c>
    </row>
    <row r="68" spans="1:13" ht="12.75">
      <c r="A68" s="28" t="s">
        <v>80</v>
      </c>
      <c r="B68" s="83">
        <v>333</v>
      </c>
      <c r="C68" s="61" t="s">
        <v>68</v>
      </c>
      <c r="D68" s="30">
        <v>174.52</v>
      </c>
      <c r="E68" s="30">
        <f>D68*2</f>
        <v>349.04</v>
      </c>
      <c r="F68" s="31">
        <f>D68/B68</f>
        <v>0.5240840840840841</v>
      </c>
      <c r="G68" s="32">
        <f>E68/B68</f>
        <v>1.0481681681681683</v>
      </c>
      <c r="H68" s="128" t="s">
        <v>68</v>
      </c>
      <c r="I68" s="30">
        <v>174.52</v>
      </c>
      <c r="J68" s="54">
        <f>I68*2</f>
        <v>349.04</v>
      </c>
      <c r="K68" s="55">
        <f>I68/B68</f>
        <v>0.5240840840840841</v>
      </c>
      <c r="L68" s="123">
        <f>J68/B68</f>
        <v>1.0481681681681683</v>
      </c>
      <c r="M68" s="124" t="s">
        <v>144</v>
      </c>
    </row>
    <row r="69" spans="1:13" ht="22.5">
      <c r="A69" s="143" t="s">
        <v>142</v>
      </c>
      <c r="B69" s="144">
        <v>159</v>
      </c>
      <c r="C69" s="134" t="s">
        <v>68</v>
      </c>
      <c r="D69" s="135">
        <v>70.54</v>
      </c>
      <c r="E69" s="135">
        <f>D69*2</f>
        <v>141.08</v>
      </c>
      <c r="F69" s="73">
        <f>D69/B69</f>
        <v>0.4436477987421384</v>
      </c>
      <c r="G69" s="136">
        <f>E69/B69</f>
        <v>0.8872955974842768</v>
      </c>
      <c r="H69" s="134" t="s">
        <v>68</v>
      </c>
      <c r="I69" s="135">
        <v>70.54</v>
      </c>
      <c r="J69" s="135">
        <f>I69*2</f>
        <v>141.08</v>
      </c>
      <c r="K69" s="73">
        <f>I69/B69</f>
        <v>0.4436477987421384</v>
      </c>
      <c r="L69" s="74">
        <f>J69/B69</f>
        <v>0.8872955974842768</v>
      </c>
      <c r="M69" s="133" t="s">
        <v>146</v>
      </c>
    </row>
    <row r="70" spans="1:13" ht="13.5" thickBot="1">
      <c r="A70" s="12"/>
      <c r="B70" s="85"/>
      <c r="C70" s="12"/>
      <c r="D70" s="13"/>
      <c r="E70" s="13"/>
      <c r="F70" s="14"/>
      <c r="G70" s="15"/>
      <c r="H70" s="137"/>
      <c r="I70" s="13"/>
      <c r="J70" s="13"/>
      <c r="K70" s="14"/>
      <c r="L70" s="125"/>
      <c r="M70" s="126"/>
    </row>
    <row r="71" spans="1:14" ht="13.5" thickBot="1">
      <c r="A71" s="68" t="s">
        <v>12</v>
      </c>
      <c r="B71" s="81">
        <f>SUM(B42:B70)</f>
        <v>13339</v>
      </c>
      <c r="C71" s="68" t="s">
        <v>13</v>
      </c>
      <c r="D71" s="69">
        <f>SUM(D42:D70)</f>
        <v>3530.19</v>
      </c>
      <c r="E71" s="70">
        <f>SUM(E42:E70)</f>
        <v>10715.640000000003</v>
      </c>
      <c r="F71" s="71">
        <f>D71/B71</f>
        <v>0.2646517729964765</v>
      </c>
      <c r="G71" s="72">
        <f>E71/B71</f>
        <v>0.8033315840767676</v>
      </c>
      <c r="H71" s="68" t="s">
        <v>13</v>
      </c>
      <c r="I71" s="69">
        <f>SUM(I42:I70)</f>
        <v>5073.54</v>
      </c>
      <c r="J71" s="70">
        <f>SUM(J42:J70)</f>
        <v>18242.710000000003</v>
      </c>
      <c r="K71" s="71">
        <f>I71/B71</f>
        <v>0.3803538496139141</v>
      </c>
      <c r="L71" s="72">
        <f>J71/B71</f>
        <v>1.367622010645476</v>
      </c>
      <c r="M71" s="72"/>
      <c r="N71" s="7"/>
    </row>
    <row r="73" ht="13.5" thickBot="1"/>
    <row r="74" spans="1:13" ht="13.5" thickBot="1">
      <c r="A74" s="174" t="s">
        <v>49</v>
      </c>
      <c r="B74" s="174"/>
      <c r="C74" s="157" t="s">
        <v>14</v>
      </c>
      <c r="D74" s="158"/>
      <c r="E74" s="158"/>
      <c r="F74" s="158"/>
      <c r="G74" s="158"/>
      <c r="H74" s="158"/>
      <c r="I74" s="158"/>
      <c r="J74" s="158"/>
      <c r="K74" s="158"/>
      <c r="L74" s="158"/>
      <c r="M74" s="159"/>
    </row>
    <row r="75" spans="1:13" ht="13.5" thickBot="1">
      <c r="A75" s="174"/>
      <c r="B75" s="174"/>
      <c r="C75" s="160" t="s">
        <v>0</v>
      </c>
      <c r="D75" s="160"/>
      <c r="E75" s="160"/>
      <c r="F75" s="160"/>
      <c r="G75" s="160"/>
      <c r="H75" s="161" t="s">
        <v>1</v>
      </c>
      <c r="I75" s="161"/>
      <c r="J75" s="161"/>
      <c r="K75" s="161"/>
      <c r="L75" s="161"/>
      <c r="M75" s="161"/>
    </row>
    <row r="76" spans="1:14" ht="39" thickBot="1">
      <c r="A76" s="63" t="s">
        <v>2</v>
      </c>
      <c r="B76" s="77" t="s">
        <v>3</v>
      </c>
      <c r="C76" s="65" t="s">
        <v>4</v>
      </c>
      <c r="D76" s="87" t="s">
        <v>5</v>
      </c>
      <c r="E76" s="87" t="s">
        <v>6</v>
      </c>
      <c r="F76" s="66" t="s">
        <v>7</v>
      </c>
      <c r="G76" s="64" t="s">
        <v>8</v>
      </c>
      <c r="H76" s="65" t="s">
        <v>9</v>
      </c>
      <c r="I76" s="90" t="s">
        <v>5</v>
      </c>
      <c r="J76" s="87" t="s">
        <v>10</v>
      </c>
      <c r="K76" s="66" t="s">
        <v>7</v>
      </c>
      <c r="L76" s="67" t="s">
        <v>8</v>
      </c>
      <c r="M76" s="67" t="s">
        <v>11</v>
      </c>
      <c r="N76" s="5"/>
    </row>
    <row r="77" spans="1:13" ht="12.75">
      <c r="A77" s="23" t="s">
        <v>24</v>
      </c>
      <c r="B77" s="78">
        <v>415</v>
      </c>
      <c r="C77" s="41" t="s">
        <v>115</v>
      </c>
      <c r="D77" s="25">
        <v>287.98</v>
      </c>
      <c r="E77" s="25">
        <f>D77*6</f>
        <v>1727.88</v>
      </c>
      <c r="F77" s="26">
        <f>D77/B77</f>
        <v>0.6939277108433736</v>
      </c>
      <c r="G77" s="42">
        <f>E77/B77</f>
        <v>4.163566265060242</v>
      </c>
      <c r="H77" s="23" t="s">
        <v>115</v>
      </c>
      <c r="I77" s="25">
        <v>287.98</v>
      </c>
      <c r="J77" s="38">
        <f>I77*6</f>
        <v>1727.88</v>
      </c>
      <c r="K77" s="39">
        <f>I77/B77</f>
        <v>0.6939277108433736</v>
      </c>
      <c r="L77" s="40">
        <f>J77/B77</f>
        <v>4.163566265060242</v>
      </c>
      <c r="M77" s="122" t="s">
        <v>144</v>
      </c>
    </row>
    <row r="78" spans="1:13" ht="25.5">
      <c r="A78" s="28" t="s">
        <v>25</v>
      </c>
      <c r="B78" s="79">
        <v>324</v>
      </c>
      <c r="C78" s="43" t="s">
        <v>127</v>
      </c>
      <c r="D78" s="30">
        <v>102.59</v>
      </c>
      <c r="E78" s="30">
        <f>D78*4</f>
        <v>410.36</v>
      </c>
      <c r="F78" s="31">
        <f>D78/B78</f>
        <v>0.3166358024691358</v>
      </c>
      <c r="G78" s="44">
        <f>E78/B78</f>
        <v>1.2665432098765432</v>
      </c>
      <c r="H78" s="58" t="s">
        <v>66</v>
      </c>
      <c r="I78" s="130">
        <v>136</v>
      </c>
      <c r="J78" s="130">
        <f>I78*4</f>
        <v>544</v>
      </c>
      <c r="K78" s="131">
        <f>I78/B78</f>
        <v>0.41975308641975306</v>
      </c>
      <c r="L78" s="145">
        <f>J78/B78</f>
        <v>1.6790123456790123</v>
      </c>
      <c r="M78" s="124" t="s">
        <v>144</v>
      </c>
    </row>
    <row r="79" spans="1:13" ht="13.5" thickBot="1">
      <c r="A79" s="12"/>
      <c r="B79" s="80"/>
      <c r="C79" s="45"/>
      <c r="D79" s="46"/>
      <c r="E79" s="46"/>
      <c r="F79" s="47"/>
      <c r="G79" s="48"/>
      <c r="H79" s="60"/>
      <c r="I79" s="46"/>
      <c r="J79" s="46"/>
      <c r="K79" s="47"/>
      <c r="L79" s="62"/>
      <c r="M79" s="138"/>
    </row>
    <row r="80" spans="1:14" ht="13.5" thickBot="1">
      <c r="A80" s="68" t="s">
        <v>12</v>
      </c>
      <c r="B80" s="81">
        <f>SUM(B77:B79)</f>
        <v>739</v>
      </c>
      <c r="C80" s="68" t="s">
        <v>13</v>
      </c>
      <c r="D80" s="69">
        <f>SUM(D77:D79)</f>
        <v>390.57000000000005</v>
      </c>
      <c r="E80" s="70">
        <f>SUM(E77:E79)</f>
        <v>2138.2400000000002</v>
      </c>
      <c r="F80" s="71">
        <f>D80/B80</f>
        <v>0.52851150202977</v>
      </c>
      <c r="G80" s="72">
        <f>E80/B80</f>
        <v>2.8934235453315296</v>
      </c>
      <c r="H80" s="68" t="s">
        <v>13</v>
      </c>
      <c r="I80" s="69">
        <f>SUM(I77:I79)</f>
        <v>423.98</v>
      </c>
      <c r="J80" s="69">
        <f>SUM(J77:J79)</f>
        <v>2271.88</v>
      </c>
      <c r="K80" s="71">
        <f>I80/B80</f>
        <v>0.5737212449255751</v>
      </c>
      <c r="L80" s="72">
        <f>J80/B80</f>
        <v>3.0742625169147497</v>
      </c>
      <c r="M80" s="72"/>
      <c r="N80" s="7"/>
    </row>
    <row r="83" ht="13.5" thickBot="1"/>
    <row r="84" spans="1:13" ht="13.5" thickBot="1">
      <c r="A84" s="174" t="s">
        <v>17</v>
      </c>
      <c r="B84" s="174"/>
      <c r="C84" s="157" t="s">
        <v>14</v>
      </c>
      <c r="D84" s="158"/>
      <c r="E84" s="158"/>
      <c r="F84" s="158"/>
      <c r="G84" s="158"/>
      <c r="H84" s="158"/>
      <c r="I84" s="158"/>
      <c r="J84" s="158"/>
      <c r="K84" s="158"/>
      <c r="L84" s="158"/>
      <c r="M84" s="159"/>
    </row>
    <row r="85" spans="1:13" ht="13.5" thickBot="1">
      <c r="A85" s="174"/>
      <c r="B85" s="174"/>
      <c r="C85" s="160" t="s">
        <v>0</v>
      </c>
      <c r="D85" s="160"/>
      <c r="E85" s="160"/>
      <c r="F85" s="160"/>
      <c r="G85" s="160"/>
      <c r="H85" s="161" t="s">
        <v>1</v>
      </c>
      <c r="I85" s="161"/>
      <c r="J85" s="161"/>
      <c r="K85" s="161"/>
      <c r="L85" s="161"/>
      <c r="M85" s="161"/>
    </row>
    <row r="86" spans="1:14" ht="39" thickBot="1">
      <c r="A86" s="63" t="s">
        <v>2</v>
      </c>
      <c r="B86" s="77" t="s">
        <v>3</v>
      </c>
      <c r="C86" s="65" t="s">
        <v>4</v>
      </c>
      <c r="D86" s="87" t="s">
        <v>5</v>
      </c>
      <c r="E86" s="87" t="s">
        <v>6</v>
      </c>
      <c r="F86" s="66" t="s">
        <v>7</v>
      </c>
      <c r="G86" s="64" t="s">
        <v>8</v>
      </c>
      <c r="H86" s="65" t="s">
        <v>9</v>
      </c>
      <c r="I86" s="90" t="s">
        <v>5</v>
      </c>
      <c r="J86" s="87" t="s">
        <v>10</v>
      </c>
      <c r="K86" s="66" t="s">
        <v>7</v>
      </c>
      <c r="L86" s="67" t="s">
        <v>8</v>
      </c>
      <c r="M86" s="67" t="s">
        <v>11</v>
      </c>
      <c r="N86" s="5"/>
    </row>
    <row r="87" spans="1:13" ht="12.75">
      <c r="A87" s="23" t="s">
        <v>76</v>
      </c>
      <c r="B87" s="86">
        <v>1747</v>
      </c>
      <c r="C87" s="24"/>
      <c r="D87" s="25"/>
      <c r="E87" s="25"/>
      <c r="F87" s="26"/>
      <c r="G87" s="42"/>
      <c r="H87" s="23" t="s">
        <v>15</v>
      </c>
      <c r="I87" s="120">
        <f>B87*K87</f>
        <v>1048.2</v>
      </c>
      <c r="J87" s="120">
        <f>I87*5</f>
        <v>5241</v>
      </c>
      <c r="K87" s="39">
        <v>0.6</v>
      </c>
      <c r="L87" s="147">
        <v>3</v>
      </c>
      <c r="M87" s="122" t="s">
        <v>149</v>
      </c>
    </row>
    <row r="88" spans="1:13" ht="22.5">
      <c r="A88" s="28" t="s">
        <v>94</v>
      </c>
      <c r="B88" s="83">
        <v>679</v>
      </c>
      <c r="C88" s="59" t="s">
        <v>131</v>
      </c>
      <c r="D88" s="30">
        <v>95.22</v>
      </c>
      <c r="E88" s="30">
        <f>D88*2</f>
        <v>190.44</v>
      </c>
      <c r="F88" s="31">
        <f>D88/B88</f>
        <v>0.14023564064801178</v>
      </c>
      <c r="G88" s="44">
        <f>E88/B88</f>
        <v>0.28047128129602356</v>
      </c>
      <c r="H88" s="28" t="s">
        <v>15</v>
      </c>
      <c r="I88" s="54">
        <v>407</v>
      </c>
      <c r="J88" s="54">
        <f>I88*5</f>
        <v>2035</v>
      </c>
      <c r="K88" s="55">
        <f>I88/B88</f>
        <v>0.5994108983799705</v>
      </c>
      <c r="L88" s="56">
        <f>J88/B88</f>
        <v>2.9970544918998527</v>
      </c>
      <c r="M88" s="139" t="s">
        <v>147</v>
      </c>
    </row>
    <row r="89" spans="1:13" ht="12.75">
      <c r="A89" s="143" t="s">
        <v>143</v>
      </c>
      <c r="B89" s="144">
        <v>2528</v>
      </c>
      <c r="C89" s="37" t="s">
        <v>46</v>
      </c>
      <c r="D89" s="30">
        <v>86.72</v>
      </c>
      <c r="E89" s="30">
        <f>D89</f>
        <v>86.72</v>
      </c>
      <c r="F89" s="73">
        <f>D89/B89</f>
        <v>0.03430379746835443</v>
      </c>
      <c r="G89" s="74">
        <f>E89/B89</f>
        <v>0.03430379746835443</v>
      </c>
      <c r="H89" s="58" t="s">
        <v>15</v>
      </c>
      <c r="I89" s="148">
        <f>B89*K89</f>
        <v>1516.8</v>
      </c>
      <c r="J89" s="148">
        <f>B89*L89</f>
        <v>7584</v>
      </c>
      <c r="K89" s="131">
        <v>0.6</v>
      </c>
      <c r="L89" s="149">
        <v>3</v>
      </c>
      <c r="M89" s="139" t="s">
        <v>154</v>
      </c>
    </row>
    <row r="90" spans="1:13" ht="12.75">
      <c r="A90" s="28" t="s">
        <v>82</v>
      </c>
      <c r="B90" s="83">
        <v>352</v>
      </c>
      <c r="C90" s="37" t="s">
        <v>16</v>
      </c>
      <c r="D90" s="30">
        <v>130.12</v>
      </c>
      <c r="E90" s="30">
        <f>D90*3</f>
        <v>390.36</v>
      </c>
      <c r="F90" s="31">
        <f>D90/B90</f>
        <v>0.36965909090909094</v>
      </c>
      <c r="G90" s="32">
        <f>E90/B90</f>
        <v>1.1089772727272729</v>
      </c>
      <c r="H90" s="37" t="s">
        <v>16</v>
      </c>
      <c r="I90" s="30">
        <v>130.12</v>
      </c>
      <c r="J90" s="30">
        <f>I90*3</f>
        <v>390.36</v>
      </c>
      <c r="K90" s="31">
        <f>I90/B90</f>
        <v>0.36965909090909094</v>
      </c>
      <c r="L90" s="32">
        <f>J90/B90</f>
        <v>1.1089772727272729</v>
      </c>
      <c r="M90" s="124" t="s">
        <v>150</v>
      </c>
    </row>
    <row r="91" spans="1:13" ht="12.75" customHeight="1" thickBot="1">
      <c r="A91" s="12"/>
      <c r="B91" s="85"/>
      <c r="C91" s="60"/>
      <c r="D91" s="46"/>
      <c r="E91" s="46"/>
      <c r="F91" s="47"/>
      <c r="G91" s="48"/>
      <c r="H91" s="12"/>
      <c r="I91" s="13"/>
      <c r="J91" s="13"/>
      <c r="K91" s="14"/>
      <c r="L91" s="15"/>
      <c r="M91" s="138"/>
    </row>
    <row r="92" spans="1:14" ht="13.5" thickBot="1">
      <c r="A92" s="68" t="s">
        <v>12</v>
      </c>
      <c r="B92" s="81">
        <f>SUM(B87:B91)</f>
        <v>5306</v>
      </c>
      <c r="C92" s="68" t="s">
        <v>13</v>
      </c>
      <c r="D92" s="69">
        <f>SUM(D87:D91)</f>
        <v>312.06</v>
      </c>
      <c r="E92" s="70">
        <f>SUM(E87:E91)</f>
        <v>667.52</v>
      </c>
      <c r="F92" s="71">
        <f>D92/B92</f>
        <v>0.05881266490765172</v>
      </c>
      <c r="G92" s="72">
        <f>E92/B92</f>
        <v>0.1258047493403694</v>
      </c>
      <c r="H92" s="68" t="s">
        <v>15</v>
      </c>
      <c r="I92" s="69">
        <f>SUM(I87:I91)</f>
        <v>3102.12</v>
      </c>
      <c r="J92" s="69">
        <f>SUM(J87:J91)</f>
        <v>15250.36</v>
      </c>
      <c r="K92" s="71">
        <f>I92/B92</f>
        <v>0.5846437994722955</v>
      </c>
      <c r="L92" s="72">
        <f>J92/B92</f>
        <v>2.87417263475311</v>
      </c>
      <c r="M92" s="72"/>
      <c r="N92" s="7"/>
    </row>
    <row r="94" spans="4:13" ht="12.75">
      <c r="D94" s="89"/>
      <c r="E94" s="89"/>
      <c r="F94" s="8"/>
      <c r="G94" s="8"/>
      <c r="H94" s="9"/>
      <c r="I94" s="89"/>
      <c r="J94" s="89"/>
      <c r="K94" s="8"/>
      <c r="L94" s="8"/>
      <c r="M94" s="8"/>
    </row>
    <row r="95" ht="13.5" thickBot="1"/>
    <row r="96" spans="1:13" ht="13.5" thickBot="1">
      <c r="A96" s="174" t="s">
        <v>107</v>
      </c>
      <c r="B96" s="174"/>
      <c r="C96" s="157" t="s">
        <v>106</v>
      </c>
      <c r="D96" s="158"/>
      <c r="E96" s="158"/>
      <c r="F96" s="158"/>
      <c r="G96" s="158"/>
      <c r="H96" s="158"/>
      <c r="I96" s="158"/>
      <c r="J96" s="158"/>
      <c r="K96" s="158"/>
      <c r="L96" s="158"/>
      <c r="M96" s="159"/>
    </row>
    <row r="97" spans="1:13" ht="13.5" thickBot="1">
      <c r="A97" s="174"/>
      <c r="B97" s="174"/>
      <c r="C97" s="160" t="s">
        <v>0</v>
      </c>
      <c r="D97" s="160"/>
      <c r="E97" s="160"/>
      <c r="F97" s="160"/>
      <c r="G97" s="160"/>
      <c r="H97" s="161" t="s">
        <v>1</v>
      </c>
      <c r="I97" s="161"/>
      <c r="J97" s="161"/>
      <c r="K97" s="161"/>
      <c r="L97" s="161"/>
      <c r="M97" s="161"/>
    </row>
    <row r="98" spans="1:13" ht="39" thickBot="1">
      <c r="A98" s="63" t="s">
        <v>2</v>
      </c>
      <c r="B98" s="77" t="s">
        <v>3</v>
      </c>
      <c r="C98" s="65" t="s">
        <v>4</v>
      </c>
      <c r="D98" s="87" t="s">
        <v>5</v>
      </c>
      <c r="E98" s="87" t="s">
        <v>6</v>
      </c>
      <c r="F98" s="66" t="s">
        <v>7</v>
      </c>
      <c r="G98" s="64" t="s">
        <v>8</v>
      </c>
      <c r="H98" s="65" t="s">
        <v>9</v>
      </c>
      <c r="I98" s="90" t="s">
        <v>5</v>
      </c>
      <c r="J98" s="87" t="s">
        <v>10</v>
      </c>
      <c r="K98" s="66" t="s">
        <v>7</v>
      </c>
      <c r="L98" s="67" t="s">
        <v>8</v>
      </c>
      <c r="M98" s="67" t="s">
        <v>11</v>
      </c>
    </row>
    <row r="99" spans="1:13" ht="12.75">
      <c r="A99" s="23" t="s">
        <v>83</v>
      </c>
      <c r="B99" s="86">
        <v>2504</v>
      </c>
      <c r="C99" s="24"/>
      <c r="D99" s="25"/>
      <c r="E99" s="25"/>
      <c r="F99" s="26"/>
      <c r="G99" s="27"/>
      <c r="H99" s="127" t="s">
        <v>116</v>
      </c>
      <c r="I99" s="120">
        <f>K99*B99</f>
        <v>1502.3999999999999</v>
      </c>
      <c r="J99" s="120">
        <f>L99*B99</f>
        <v>11268</v>
      </c>
      <c r="K99" s="39">
        <v>0.6</v>
      </c>
      <c r="L99" s="40">
        <v>4.5</v>
      </c>
      <c r="M99" s="141" t="s">
        <v>145</v>
      </c>
    </row>
    <row r="100" spans="1:13" ht="12.75">
      <c r="A100" s="28" t="s">
        <v>84</v>
      </c>
      <c r="B100" s="83">
        <v>2355</v>
      </c>
      <c r="C100" s="29"/>
      <c r="D100" s="30"/>
      <c r="E100" s="30"/>
      <c r="F100" s="31"/>
      <c r="G100" s="32"/>
      <c r="H100" s="128" t="s">
        <v>116</v>
      </c>
      <c r="I100" s="54">
        <f>K100*B100</f>
        <v>1413</v>
      </c>
      <c r="J100" s="54">
        <f>L100*B100</f>
        <v>10597.5</v>
      </c>
      <c r="K100" s="55">
        <v>0.6</v>
      </c>
      <c r="L100" s="56">
        <v>4.5</v>
      </c>
      <c r="M100" s="142" t="s">
        <v>145</v>
      </c>
    </row>
    <row r="101" spans="1:13" ht="12.75">
      <c r="A101" s="28" t="s">
        <v>90</v>
      </c>
      <c r="B101" s="83">
        <v>684</v>
      </c>
      <c r="C101" s="29"/>
      <c r="D101" s="30"/>
      <c r="E101" s="30"/>
      <c r="F101" s="31"/>
      <c r="G101" s="32"/>
      <c r="H101" s="128" t="s">
        <v>116</v>
      </c>
      <c r="I101" s="54">
        <f>K101*B101</f>
        <v>410.4</v>
      </c>
      <c r="J101" s="54">
        <f>L101*B101</f>
        <v>3078</v>
      </c>
      <c r="K101" s="55">
        <v>0.6</v>
      </c>
      <c r="L101" s="56">
        <v>4.5</v>
      </c>
      <c r="M101" s="140" t="s">
        <v>145</v>
      </c>
    </row>
    <row r="102" spans="1:13" ht="12.75" customHeight="1" thickBot="1">
      <c r="A102" s="12"/>
      <c r="B102" s="85"/>
      <c r="C102" s="60"/>
      <c r="D102" s="46"/>
      <c r="E102" s="46"/>
      <c r="F102" s="47"/>
      <c r="G102" s="62"/>
      <c r="H102" s="137"/>
      <c r="I102" s="13"/>
      <c r="J102" s="13"/>
      <c r="K102" s="14"/>
      <c r="L102" s="15"/>
      <c r="M102" s="138"/>
    </row>
    <row r="103" spans="1:13" ht="13.5" thickBot="1">
      <c r="A103" s="68" t="s">
        <v>12</v>
      </c>
      <c r="B103" s="81">
        <f>SUM(B99:B102)</f>
        <v>5543</v>
      </c>
      <c r="C103" s="68" t="s">
        <v>13</v>
      </c>
      <c r="D103" s="69">
        <f>SUM(D99:D102)</f>
        <v>0</v>
      </c>
      <c r="E103" s="70">
        <f>SUM(E99:E102)</f>
        <v>0</v>
      </c>
      <c r="F103" s="71">
        <f>D103/B103</f>
        <v>0</v>
      </c>
      <c r="G103" s="72">
        <f>E103/B103</f>
        <v>0</v>
      </c>
      <c r="H103" s="68" t="s">
        <v>116</v>
      </c>
      <c r="I103" s="69">
        <f>SUM(I99:I101)</f>
        <v>3325.7999999999997</v>
      </c>
      <c r="J103" s="69">
        <f>SUM(J99:J101)</f>
        <v>24943.5</v>
      </c>
      <c r="K103" s="71">
        <f>I103/B103</f>
        <v>0.6</v>
      </c>
      <c r="L103" s="72">
        <f>J103/B103</f>
        <v>4.5</v>
      </c>
      <c r="M103" s="72"/>
    </row>
    <row r="105" spans="4:13" ht="12.75">
      <c r="D105" s="89"/>
      <c r="E105" s="89"/>
      <c r="F105" s="8"/>
      <c r="G105" s="8"/>
      <c r="H105" s="9"/>
      <c r="I105" s="89"/>
      <c r="J105" s="89"/>
      <c r="K105" s="8"/>
      <c r="L105" s="8"/>
      <c r="M105" s="8"/>
    </row>
    <row r="106" ht="13.5" thickBot="1"/>
    <row r="107" spans="1:13" ht="13.5" thickBot="1">
      <c r="A107" s="167" t="s">
        <v>19</v>
      </c>
      <c r="B107" s="168"/>
      <c r="C107" s="164" t="s">
        <v>18</v>
      </c>
      <c r="D107" s="165"/>
      <c r="E107" s="165"/>
      <c r="F107" s="165"/>
      <c r="G107" s="165"/>
      <c r="H107" s="165"/>
      <c r="I107" s="165"/>
      <c r="J107" s="165"/>
      <c r="K107" s="165"/>
      <c r="L107" s="165"/>
      <c r="M107" s="166"/>
    </row>
    <row r="108" spans="1:13" ht="13.5" thickBot="1">
      <c r="A108" s="169"/>
      <c r="B108" s="170"/>
      <c r="C108" s="175" t="s">
        <v>0</v>
      </c>
      <c r="D108" s="176"/>
      <c r="E108" s="176"/>
      <c r="F108" s="176"/>
      <c r="G108" s="177"/>
      <c r="H108" s="171" t="s">
        <v>1</v>
      </c>
      <c r="I108" s="172"/>
      <c r="J108" s="172"/>
      <c r="K108" s="172"/>
      <c r="L108" s="172"/>
      <c r="M108" s="173"/>
    </row>
    <row r="109" spans="1:13" ht="39" thickBot="1">
      <c r="A109" s="63" t="s">
        <v>2</v>
      </c>
      <c r="B109" s="77" t="s">
        <v>3</v>
      </c>
      <c r="C109" s="65" t="s">
        <v>4</v>
      </c>
      <c r="D109" s="87" t="s">
        <v>5</v>
      </c>
      <c r="E109" s="87" t="s">
        <v>6</v>
      </c>
      <c r="F109" s="66" t="s">
        <v>7</v>
      </c>
      <c r="G109" s="64" t="s">
        <v>8</v>
      </c>
      <c r="H109" s="65" t="s">
        <v>9</v>
      </c>
      <c r="I109" s="90" t="s">
        <v>5</v>
      </c>
      <c r="J109" s="87" t="s">
        <v>6</v>
      </c>
      <c r="K109" s="66" t="s">
        <v>7</v>
      </c>
      <c r="L109" s="67" t="s">
        <v>8</v>
      </c>
      <c r="M109" s="67" t="s">
        <v>11</v>
      </c>
    </row>
    <row r="110" spans="1:13" ht="12.75">
      <c r="A110" s="23" t="s">
        <v>43</v>
      </c>
      <c r="B110" s="86">
        <v>939</v>
      </c>
      <c r="C110" s="23" t="s">
        <v>117</v>
      </c>
      <c r="D110" s="38">
        <v>276.61</v>
      </c>
      <c r="E110" s="38">
        <f>D110*4</f>
        <v>1106.44</v>
      </c>
      <c r="F110" s="39">
        <f>D110/B110</f>
        <v>0.2945793397231097</v>
      </c>
      <c r="G110" s="40">
        <f>E110/B110</f>
        <v>1.1783173588924387</v>
      </c>
      <c r="H110" s="127" t="s">
        <v>117</v>
      </c>
      <c r="I110" s="38">
        <v>276.61</v>
      </c>
      <c r="J110" s="38">
        <f>I110*4</f>
        <v>1106.44</v>
      </c>
      <c r="K110" s="39">
        <f>I110/B110</f>
        <v>0.2945793397231097</v>
      </c>
      <c r="L110" s="121">
        <f>J110/B110</f>
        <v>1.1783173588924387</v>
      </c>
      <c r="M110" s="122" t="s">
        <v>144</v>
      </c>
    </row>
    <row r="111" spans="1:13" ht="25.5">
      <c r="A111" s="58" t="s">
        <v>71</v>
      </c>
      <c r="B111" s="84">
        <v>1204</v>
      </c>
      <c r="C111" s="58" t="s">
        <v>134</v>
      </c>
      <c r="D111" s="130">
        <v>326.83</v>
      </c>
      <c r="E111" s="130">
        <f>D111*4</f>
        <v>1307.32</v>
      </c>
      <c r="F111" s="131">
        <f>D111/B111</f>
        <v>0.271453488372093</v>
      </c>
      <c r="G111" s="145">
        <f>E111/B111</f>
        <v>1.085813953488372</v>
      </c>
      <c r="H111" s="129" t="s">
        <v>119</v>
      </c>
      <c r="I111" s="130">
        <v>396</v>
      </c>
      <c r="J111" s="130">
        <v>1473</v>
      </c>
      <c r="K111" s="131">
        <f>I111/B111</f>
        <v>0.3289036544850498</v>
      </c>
      <c r="L111" s="132">
        <f>J111/B111</f>
        <v>1.223421926910299</v>
      </c>
      <c r="M111" s="124" t="s">
        <v>144</v>
      </c>
    </row>
    <row r="112" spans="1:13" ht="13.5" thickBot="1">
      <c r="A112" s="12"/>
      <c r="B112" s="85"/>
      <c r="C112" s="12"/>
      <c r="D112" s="13"/>
      <c r="E112" s="13"/>
      <c r="F112" s="14"/>
      <c r="G112" s="15"/>
      <c r="H112" s="137"/>
      <c r="I112" s="13"/>
      <c r="J112" s="13"/>
      <c r="K112" s="14"/>
      <c r="L112" s="125"/>
      <c r="M112" s="126"/>
    </row>
    <row r="113" spans="1:13" ht="13.5" thickBot="1">
      <c r="A113" s="68" t="s">
        <v>12</v>
      </c>
      <c r="B113" s="81">
        <f>SUM(B110:B112)</f>
        <v>2143</v>
      </c>
      <c r="C113" s="68" t="s">
        <v>13</v>
      </c>
      <c r="D113" s="70">
        <f>SUM(D110:D112)</f>
        <v>603.44</v>
      </c>
      <c r="E113" s="70">
        <f>SUM(E110:E112)</f>
        <v>2413.76</v>
      </c>
      <c r="F113" s="71">
        <f>D113/B113</f>
        <v>0.2815865608959403</v>
      </c>
      <c r="G113" s="72">
        <f>E113/B113</f>
        <v>1.1263462435837612</v>
      </c>
      <c r="H113" s="68" t="s">
        <v>13</v>
      </c>
      <c r="I113" s="69">
        <f>SUM(I110:I112)</f>
        <v>672.61</v>
      </c>
      <c r="J113" s="70">
        <f>SUM(J110:J112)</f>
        <v>2579.44</v>
      </c>
      <c r="K113" s="71">
        <f>I113/B113</f>
        <v>0.3138637424171722</v>
      </c>
      <c r="L113" s="72">
        <f>J113/B113</f>
        <v>1.2036584227718152</v>
      </c>
      <c r="M113" s="72"/>
    </row>
    <row r="115" spans="4:13" ht="76.5" customHeight="1">
      <c r="D115" s="89"/>
      <c r="E115" s="89"/>
      <c r="F115" s="8"/>
      <c r="G115" s="8"/>
      <c r="H115" s="9"/>
      <c r="I115" s="89"/>
      <c r="J115" s="89"/>
      <c r="K115" s="8"/>
      <c r="L115" s="8"/>
      <c r="M115" s="8"/>
    </row>
    <row r="116" spans="1:13" ht="7.5" customHeight="1">
      <c r="A116" s="91"/>
      <c r="B116" s="92"/>
      <c r="C116" s="9"/>
      <c r="D116" s="89"/>
      <c r="E116" s="89"/>
      <c r="F116" s="8"/>
      <c r="G116" s="8"/>
      <c r="H116" s="9"/>
      <c r="I116" s="89"/>
      <c r="J116" s="89"/>
      <c r="K116" s="8"/>
      <c r="L116" s="8"/>
      <c r="M116" s="8"/>
    </row>
    <row r="117" spans="1:13" ht="12.75">
      <c r="A117" s="155" t="s">
        <v>118</v>
      </c>
      <c r="B117" s="156"/>
      <c r="C117" s="156"/>
      <c r="D117" s="156"/>
      <c r="E117" s="156"/>
      <c r="F117" s="156"/>
      <c r="G117" s="156"/>
      <c r="H117" s="156"/>
      <c r="I117" s="156"/>
      <c r="J117" s="156"/>
      <c r="K117" s="156"/>
      <c r="L117" s="156"/>
      <c r="M117" s="117"/>
    </row>
    <row r="118" spans="1:13" ht="12.75">
      <c r="A118" s="162"/>
      <c r="B118" s="162"/>
      <c r="C118" s="163" t="s">
        <v>0</v>
      </c>
      <c r="D118" s="163"/>
      <c r="E118" s="163"/>
      <c r="F118" s="163"/>
      <c r="G118" s="163"/>
      <c r="H118" s="153" t="s">
        <v>1</v>
      </c>
      <c r="I118" s="154"/>
      <c r="J118" s="154"/>
      <c r="K118" s="154"/>
      <c r="L118" s="154"/>
      <c r="M118" s="118"/>
    </row>
    <row r="119" spans="1:13" ht="38.25">
      <c r="A119" s="93"/>
      <c r="B119" s="94" t="s">
        <v>3</v>
      </c>
      <c r="C119" s="95" t="s">
        <v>4</v>
      </c>
      <c r="D119" s="96" t="s">
        <v>5</v>
      </c>
      <c r="E119" s="96" t="s">
        <v>6</v>
      </c>
      <c r="F119" s="97" t="s">
        <v>7</v>
      </c>
      <c r="G119" s="97" t="s">
        <v>8</v>
      </c>
      <c r="H119" s="95" t="s">
        <v>9</v>
      </c>
      <c r="I119" s="96" t="s">
        <v>5</v>
      </c>
      <c r="J119" s="96" t="s">
        <v>6</v>
      </c>
      <c r="K119" s="97" t="s">
        <v>7</v>
      </c>
      <c r="L119" s="112" t="s">
        <v>8</v>
      </c>
      <c r="M119" s="119"/>
    </row>
    <row r="120" spans="1:13" ht="25.5">
      <c r="A120" s="22" t="s">
        <v>120</v>
      </c>
      <c r="B120" s="98">
        <f aca="true" t="shared" si="8" ref="B120:L120">B35</f>
        <v>10996</v>
      </c>
      <c r="C120" s="99" t="str">
        <f t="shared" si="8"/>
        <v>/</v>
      </c>
      <c r="D120" s="16">
        <f t="shared" si="8"/>
        <v>2724.65</v>
      </c>
      <c r="E120" s="16">
        <f t="shared" si="8"/>
        <v>6460.59</v>
      </c>
      <c r="F120" s="17">
        <f t="shared" si="8"/>
        <v>0.24778555838486724</v>
      </c>
      <c r="G120" s="17">
        <f t="shared" si="8"/>
        <v>0.5875400145507458</v>
      </c>
      <c r="H120" s="99" t="str">
        <f t="shared" si="8"/>
        <v>/</v>
      </c>
      <c r="I120" s="16">
        <f t="shared" si="8"/>
        <v>3994.6299999999997</v>
      </c>
      <c r="J120" s="16">
        <f t="shared" si="8"/>
        <v>11948.46</v>
      </c>
      <c r="K120" s="17">
        <f t="shared" si="8"/>
        <v>0.36328028373954163</v>
      </c>
      <c r="L120" s="18">
        <f t="shared" si="8"/>
        <v>1.086618770461986</v>
      </c>
      <c r="M120" s="115"/>
    </row>
    <row r="121" spans="1:13" ht="25.5">
      <c r="A121" s="22" t="s">
        <v>124</v>
      </c>
      <c r="B121" s="100">
        <f aca="true" t="shared" si="9" ref="B121:L121">B71</f>
        <v>13339</v>
      </c>
      <c r="C121" s="101" t="str">
        <f t="shared" si="9"/>
        <v>/</v>
      </c>
      <c r="D121" s="21">
        <f t="shared" si="9"/>
        <v>3530.19</v>
      </c>
      <c r="E121" s="21">
        <f t="shared" si="9"/>
        <v>10715.640000000003</v>
      </c>
      <c r="F121" s="19">
        <f t="shared" si="9"/>
        <v>0.2646517729964765</v>
      </c>
      <c r="G121" s="19">
        <f t="shared" si="9"/>
        <v>0.8033315840767676</v>
      </c>
      <c r="H121" s="101" t="str">
        <f t="shared" si="9"/>
        <v>/</v>
      </c>
      <c r="I121" s="21">
        <f t="shared" si="9"/>
        <v>5073.54</v>
      </c>
      <c r="J121" s="21">
        <f t="shared" si="9"/>
        <v>18242.710000000003</v>
      </c>
      <c r="K121" s="19">
        <f t="shared" si="9"/>
        <v>0.3803538496139141</v>
      </c>
      <c r="L121" s="20">
        <f t="shared" si="9"/>
        <v>1.367622010645476</v>
      </c>
      <c r="M121" s="115"/>
    </row>
    <row r="122" spans="1:13" ht="25.5">
      <c r="A122" s="22" t="s">
        <v>125</v>
      </c>
      <c r="B122" s="98">
        <f aca="true" t="shared" si="10" ref="B122:L122">B80</f>
        <v>739</v>
      </c>
      <c r="C122" s="99" t="str">
        <f t="shared" si="10"/>
        <v>/</v>
      </c>
      <c r="D122" s="16">
        <f t="shared" si="10"/>
        <v>390.57000000000005</v>
      </c>
      <c r="E122" s="16">
        <f t="shared" si="10"/>
        <v>2138.2400000000002</v>
      </c>
      <c r="F122" s="17">
        <f t="shared" si="10"/>
        <v>0.52851150202977</v>
      </c>
      <c r="G122" s="17">
        <f t="shared" si="10"/>
        <v>2.8934235453315296</v>
      </c>
      <c r="H122" s="99" t="str">
        <f t="shared" si="10"/>
        <v>/</v>
      </c>
      <c r="I122" s="16">
        <f t="shared" si="10"/>
        <v>423.98</v>
      </c>
      <c r="J122" s="16">
        <f t="shared" si="10"/>
        <v>2271.88</v>
      </c>
      <c r="K122" s="17">
        <f t="shared" si="10"/>
        <v>0.5737212449255751</v>
      </c>
      <c r="L122" s="18">
        <f t="shared" si="10"/>
        <v>3.0742625169147497</v>
      </c>
      <c r="M122" s="115"/>
    </row>
    <row r="123" spans="1:13" ht="25.5">
      <c r="A123" s="22" t="s">
        <v>121</v>
      </c>
      <c r="B123" s="98">
        <f aca="true" t="shared" si="11" ref="B123:L123">B92</f>
        <v>5306</v>
      </c>
      <c r="C123" s="99" t="str">
        <f t="shared" si="11"/>
        <v>/</v>
      </c>
      <c r="D123" s="16">
        <f t="shared" si="11"/>
        <v>312.06</v>
      </c>
      <c r="E123" s="16">
        <f t="shared" si="11"/>
        <v>667.52</v>
      </c>
      <c r="F123" s="17">
        <f t="shared" si="11"/>
        <v>0.05881266490765172</v>
      </c>
      <c r="G123" s="17">
        <f t="shared" si="11"/>
        <v>0.1258047493403694</v>
      </c>
      <c r="H123" s="99" t="s">
        <v>13</v>
      </c>
      <c r="I123" s="16">
        <f t="shared" si="11"/>
        <v>3102.12</v>
      </c>
      <c r="J123" s="16">
        <f t="shared" si="11"/>
        <v>15250.36</v>
      </c>
      <c r="K123" s="17">
        <f t="shared" si="11"/>
        <v>0.5846437994722955</v>
      </c>
      <c r="L123" s="18">
        <f t="shared" si="11"/>
        <v>2.87417263475311</v>
      </c>
      <c r="M123" s="115"/>
    </row>
    <row r="124" spans="1:13" ht="25.5">
      <c r="A124" s="22" t="s">
        <v>148</v>
      </c>
      <c r="B124" s="98">
        <f>B103</f>
        <v>5543</v>
      </c>
      <c r="C124" s="99" t="str">
        <f>C103</f>
        <v>/</v>
      </c>
      <c r="D124" s="16" t="s">
        <v>13</v>
      </c>
      <c r="E124" s="16" t="s">
        <v>13</v>
      </c>
      <c r="F124" s="17" t="s">
        <v>13</v>
      </c>
      <c r="G124" s="17" t="s">
        <v>13</v>
      </c>
      <c r="H124" s="99" t="s">
        <v>13</v>
      </c>
      <c r="I124" s="16">
        <f>I103</f>
        <v>3325.7999999999997</v>
      </c>
      <c r="J124" s="16">
        <f>J103</f>
        <v>24943.5</v>
      </c>
      <c r="K124" s="17">
        <f>K103</f>
        <v>0.6</v>
      </c>
      <c r="L124" s="18">
        <f>L103</f>
        <v>4.5</v>
      </c>
      <c r="M124" s="115"/>
    </row>
    <row r="125" spans="1:13" ht="12.75">
      <c r="A125" s="22" t="s">
        <v>122</v>
      </c>
      <c r="B125" s="98">
        <f>B113</f>
        <v>2143</v>
      </c>
      <c r="C125" s="99" t="str">
        <f aca="true" t="shared" si="12" ref="C125:H125">C113</f>
        <v>/</v>
      </c>
      <c r="D125" s="16">
        <f t="shared" si="12"/>
        <v>603.44</v>
      </c>
      <c r="E125" s="16">
        <f t="shared" si="12"/>
        <v>2413.76</v>
      </c>
      <c r="F125" s="17">
        <f t="shared" si="12"/>
        <v>0.2815865608959403</v>
      </c>
      <c r="G125" s="17">
        <f t="shared" si="12"/>
        <v>1.1263462435837612</v>
      </c>
      <c r="H125" s="99" t="str">
        <f t="shared" si="12"/>
        <v>/</v>
      </c>
      <c r="I125" s="16">
        <f>I113</f>
        <v>672.61</v>
      </c>
      <c r="J125" s="16">
        <f>J113</f>
        <v>2579.44</v>
      </c>
      <c r="K125" s="17">
        <f>K113</f>
        <v>0.3138637424171722</v>
      </c>
      <c r="L125" s="18">
        <f>L113</f>
        <v>1.2036584227718152</v>
      </c>
      <c r="M125" s="115"/>
    </row>
    <row r="126" spans="1:13" ht="12.75">
      <c r="A126" s="102" t="s">
        <v>123</v>
      </c>
      <c r="B126" s="103">
        <f>B127-B120-B121-B122-B123-B124-B125</f>
        <v>5064.519999999997</v>
      </c>
      <c r="C126" s="104" t="s">
        <v>13</v>
      </c>
      <c r="D126" s="105" t="s">
        <v>13</v>
      </c>
      <c r="E126" s="105" t="s">
        <v>13</v>
      </c>
      <c r="F126" s="106" t="s">
        <v>13</v>
      </c>
      <c r="G126" s="106" t="s">
        <v>13</v>
      </c>
      <c r="H126" s="104" t="s">
        <v>13</v>
      </c>
      <c r="I126" s="105" t="s">
        <v>13</v>
      </c>
      <c r="J126" s="105" t="s">
        <v>13</v>
      </c>
      <c r="K126" s="106" t="s">
        <v>13</v>
      </c>
      <c r="L126" s="113" t="s">
        <v>13</v>
      </c>
      <c r="M126" s="116"/>
    </row>
    <row r="127" spans="1:13" ht="26.25" customHeight="1">
      <c r="A127" s="107" t="s">
        <v>12</v>
      </c>
      <c r="B127" s="108">
        <v>43130.52</v>
      </c>
      <c r="C127" s="109" t="s">
        <v>13</v>
      </c>
      <c r="D127" s="110">
        <f>SUM(D120:D126)</f>
        <v>7560.91</v>
      </c>
      <c r="E127" s="110">
        <f>SUM(E120:E126)</f>
        <v>22395.750000000007</v>
      </c>
      <c r="F127" s="111">
        <f>D127/B127</f>
        <v>0.17530301049001962</v>
      </c>
      <c r="G127" s="111">
        <f>E127/B127</f>
        <v>0.5192552744553047</v>
      </c>
      <c r="H127" s="109" t="s">
        <v>13</v>
      </c>
      <c r="I127" s="110">
        <f>SUM(I120:I126)</f>
        <v>16592.68</v>
      </c>
      <c r="J127" s="110">
        <f>SUM(J120:J126)</f>
        <v>75236.35</v>
      </c>
      <c r="K127" s="111">
        <f>I127/B127</f>
        <v>0.38470855440648527</v>
      </c>
      <c r="L127" s="114">
        <f>J127/B127</f>
        <v>1.7443877328629473</v>
      </c>
      <c r="M127" s="116"/>
    </row>
    <row r="128" spans="4:13" ht="12.75">
      <c r="D128" s="89"/>
      <c r="E128" s="89"/>
      <c r="F128" s="8"/>
      <c r="G128" s="8"/>
      <c r="H128" s="9"/>
      <c r="I128" s="89"/>
      <c r="J128" s="89"/>
      <c r="K128" s="8"/>
      <c r="L128" s="8"/>
      <c r="M128" s="8"/>
    </row>
  </sheetData>
  <sheetProtection selectLockedCells="1" selectUnlockedCells="1"/>
  <mergeCells count="28">
    <mergeCell ref="A1:B2"/>
    <mergeCell ref="C1:M1"/>
    <mergeCell ref="H75:M75"/>
    <mergeCell ref="A84:B85"/>
    <mergeCell ref="C2:G2"/>
    <mergeCell ref="H2:M2"/>
    <mergeCell ref="A74:B75"/>
    <mergeCell ref="C74:M74"/>
    <mergeCell ref="C75:G75"/>
    <mergeCell ref="A39:B40"/>
    <mergeCell ref="C85:G85"/>
    <mergeCell ref="H85:M85"/>
    <mergeCell ref="C107:M107"/>
    <mergeCell ref="A107:B108"/>
    <mergeCell ref="H108:M108"/>
    <mergeCell ref="A96:B97"/>
    <mergeCell ref="C96:M96"/>
    <mergeCell ref="C108:G108"/>
    <mergeCell ref="H118:L118"/>
    <mergeCell ref="A117:L117"/>
    <mergeCell ref="C39:M39"/>
    <mergeCell ref="C40:G40"/>
    <mergeCell ref="H40:M40"/>
    <mergeCell ref="A118:B118"/>
    <mergeCell ref="C118:G118"/>
    <mergeCell ref="C97:G97"/>
    <mergeCell ref="H97:M97"/>
    <mergeCell ref="C84:M84"/>
  </mergeCells>
  <printOptions horizontalCentered="1" verticalCentered="1"/>
  <pageMargins left="0.25" right="0.25" top="0.75" bottom="0.75" header="0.3" footer="0.3"/>
  <pageSetup horizontalDpi="300" verticalDpi="300" orientation="landscape" paperSize="9" r:id="rId1"/>
  <headerFooter alignWithMargins="0">
    <oddHeader>&amp;C&amp;"Arial,Bold Italic"BLOK 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2015-12-21T09:52:05Z</cp:lastPrinted>
  <dcterms:created xsi:type="dcterms:W3CDTF">2015-07-31T11:57:19Z</dcterms:created>
  <dcterms:modified xsi:type="dcterms:W3CDTF">2016-06-14T10:20:35Z</dcterms:modified>
  <cp:category/>
  <cp:version/>
  <cp:contentType/>
  <cp:contentStatus/>
</cp:coreProperties>
</file>