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LOK 22" sheetId="1" r:id="rId1"/>
  </sheets>
  <definedNames>
    <definedName name="_xlnm.Print_Area" localSheetId="0">'BLOK 22'!$A$1:$M$141</definedName>
  </definedNames>
  <calcPr fullCalcOnLoad="1"/>
</workbook>
</file>

<file path=xl/sharedStrings.xml><?xml version="1.0" encoding="utf-8"?>
<sst xmlns="http://schemas.openxmlformats.org/spreadsheetml/2006/main" count="503" uniqueCount="192">
  <si>
    <t>POSTOJEĆE STANJE</t>
  </si>
  <si>
    <t>PLANIRANO STANJE</t>
  </si>
  <si>
    <t>Broj UP</t>
  </si>
  <si>
    <r>
      <t>Površina UP (m</t>
    </r>
    <r>
      <rPr>
        <sz val="10"/>
        <rFont val="Calibri"/>
        <family val="2"/>
      </rPr>
      <t>²</t>
    </r>
    <r>
      <rPr>
        <sz val="10"/>
        <rFont val="Arial"/>
        <family val="2"/>
      </rPr>
      <t>)</t>
    </r>
  </si>
  <si>
    <t xml:space="preserve"> Spratnost</t>
  </si>
  <si>
    <t>P pod objektom (m²)</t>
  </si>
  <si>
    <t>BRP (m²)</t>
  </si>
  <si>
    <t>Iz</t>
  </si>
  <si>
    <t>Ii</t>
  </si>
  <si>
    <t>MAX spratnost</t>
  </si>
  <si>
    <t>BRP     (m²)</t>
  </si>
  <si>
    <t>Dozvoljene vrste građenja</t>
  </si>
  <si>
    <t>Ukupno</t>
  </si>
  <si>
    <t>/</t>
  </si>
  <si>
    <t xml:space="preserve">POVRŠINE ZA STANOVANJE SREDNJE GUSTINE                                                                                                  </t>
  </si>
  <si>
    <t>G+P+4</t>
  </si>
  <si>
    <t>P+2</t>
  </si>
  <si>
    <t>SS4</t>
  </si>
  <si>
    <t>P+4</t>
  </si>
  <si>
    <t>UP1</t>
  </si>
  <si>
    <t>UP3</t>
  </si>
  <si>
    <t>UP4</t>
  </si>
  <si>
    <t>UP32</t>
  </si>
  <si>
    <t>UP11</t>
  </si>
  <si>
    <t>UP12</t>
  </si>
  <si>
    <t>UP14</t>
  </si>
  <si>
    <t>UP17</t>
  </si>
  <si>
    <t>UP18</t>
  </si>
  <si>
    <t>UP20</t>
  </si>
  <si>
    <t>UP21</t>
  </si>
  <si>
    <t>UP22</t>
  </si>
  <si>
    <t>UP23</t>
  </si>
  <si>
    <t>UP24</t>
  </si>
  <si>
    <t>UP25</t>
  </si>
  <si>
    <t>UP26</t>
  </si>
  <si>
    <t>UP30</t>
  </si>
  <si>
    <t>UP7</t>
  </si>
  <si>
    <t>UP8</t>
  </si>
  <si>
    <t>UP10</t>
  </si>
  <si>
    <t>G+P+3</t>
  </si>
  <si>
    <t>SS2</t>
  </si>
  <si>
    <t>UP27</t>
  </si>
  <si>
    <t>UP28</t>
  </si>
  <si>
    <t>UP29</t>
  </si>
  <si>
    <t>UP16</t>
  </si>
  <si>
    <t xml:space="preserve">POVRŠINE ZA TURIZAM                                                                                               </t>
  </si>
  <si>
    <t>T1</t>
  </si>
  <si>
    <t>G+P+3+Pk</t>
  </si>
  <si>
    <t>UP9</t>
  </si>
  <si>
    <t>IOE</t>
  </si>
  <si>
    <t xml:space="preserve">POVRŠINE KOMUNALNE INFRASTRUKTURE                                                                                             </t>
  </si>
  <si>
    <t>Su+P+2</t>
  </si>
  <si>
    <t>Su+P+3+Pk</t>
  </si>
  <si>
    <t>Su+P+1</t>
  </si>
  <si>
    <t>P</t>
  </si>
  <si>
    <t>IOH</t>
  </si>
  <si>
    <t>UP6</t>
  </si>
  <si>
    <t>UP19</t>
  </si>
  <si>
    <t>UP33</t>
  </si>
  <si>
    <t>UP34</t>
  </si>
  <si>
    <t>UP35</t>
  </si>
  <si>
    <t>UP36</t>
  </si>
  <si>
    <t>UP37</t>
  </si>
  <si>
    <t>UP38</t>
  </si>
  <si>
    <t>UP39</t>
  </si>
  <si>
    <t>UP41</t>
  </si>
  <si>
    <t>UP43</t>
  </si>
  <si>
    <t>UP44</t>
  </si>
  <si>
    <t>UP45</t>
  </si>
  <si>
    <t>UP46</t>
  </si>
  <si>
    <t>UP47</t>
  </si>
  <si>
    <t>UP48</t>
  </si>
  <si>
    <t>UP49</t>
  </si>
  <si>
    <t>UP50</t>
  </si>
  <si>
    <t>UP51</t>
  </si>
  <si>
    <t>UP52</t>
  </si>
  <si>
    <t>UP53</t>
  </si>
  <si>
    <t>UP54</t>
  </si>
  <si>
    <t>UP55</t>
  </si>
  <si>
    <t>UP56</t>
  </si>
  <si>
    <t>UP58</t>
  </si>
  <si>
    <t>UP59</t>
  </si>
  <si>
    <t>UP60</t>
  </si>
  <si>
    <t>UP61</t>
  </si>
  <si>
    <t>UP62</t>
  </si>
  <si>
    <t>UP63</t>
  </si>
  <si>
    <t>UP64</t>
  </si>
  <si>
    <t>UP65</t>
  </si>
  <si>
    <t>UP68</t>
  </si>
  <si>
    <t>UP69</t>
  </si>
  <si>
    <t>UP70</t>
  </si>
  <si>
    <t>UP71</t>
  </si>
  <si>
    <t>UP72</t>
  </si>
  <si>
    <t>UP73</t>
  </si>
  <si>
    <t>UP74</t>
  </si>
  <si>
    <t>UP75</t>
  </si>
  <si>
    <t>UP76</t>
  </si>
  <si>
    <t>UP77</t>
  </si>
  <si>
    <t>UP78</t>
  </si>
  <si>
    <t>UP79</t>
  </si>
  <si>
    <t>UP80</t>
  </si>
  <si>
    <t>UP81</t>
  </si>
  <si>
    <t>UP82</t>
  </si>
  <si>
    <t>UP83</t>
  </si>
  <si>
    <t>UP84</t>
  </si>
  <si>
    <t>UP85</t>
  </si>
  <si>
    <t>UP86</t>
  </si>
  <si>
    <t>UP87</t>
  </si>
  <si>
    <t>UP88</t>
  </si>
  <si>
    <t>UP89</t>
  </si>
  <si>
    <t>UP90</t>
  </si>
  <si>
    <t>UP91</t>
  </si>
  <si>
    <t>UP93</t>
  </si>
  <si>
    <t>UP94</t>
  </si>
  <si>
    <t>UP95</t>
  </si>
  <si>
    <t>UP96</t>
  </si>
  <si>
    <t>UP97</t>
  </si>
  <si>
    <t>UP98</t>
  </si>
  <si>
    <t>UP99</t>
  </si>
  <si>
    <t>UP100</t>
  </si>
  <si>
    <t>UP101</t>
  </si>
  <si>
    <t>P+1+Pk</t>
  </si>
  <si>
    <t>P+2+Pk</t>
  </si>
  <si>
    <t>G+P+2+Pk</t>
  </si>
  <si>
    <t>Su+P+4</t>
  </si>
  <si>
    <t>P+3</t>
  </si>
  <si>
    <t>P+1</t>
  </si>
  <si>
    <t>P,P+1+Pk</t>
  </si>
  <si>
    <t>G+P+1+Pk</t>
  </si>
  <si>
    <t>G+P+1</t>
  </si>
  <si>
    <t>Su+P+2+Pk</t>
  </si>
  <si>
    <t>P+3+Pk</t>
  </si>
  <si>
    <t>P,G+P+2+Pk</t>
  </si>
  <si>
    <t>P,Su+P+1</t>
  </si>
  <si>
    <t>G+P+2</t>
  </si>
  <si>
    <t>Su+P+3, Su+P+1</t>
  </si>
  <si>
    <t>UP40</t>
  </si>
  <si>
    <t>UP42</t>
  </si>
  <si>
    <t>G+P+2, G+P+3+Pk</t>
  </si>
  <si>
    <t>UP105</t>
  </si>
  <si>
    <t>UP104 (CS)</t>
  </si>
  <si>
    <t>UKUPNO - BLOK 22</t>
  </si>
  <si>
    <r>
      <rPr>
        <b/>
        <sz val="10"/>
        <rFont val="Arial"/>
        <family val="2"/>
      </rPr>
      <t>SS4</t>
    </r>
    <r>
      <rPr>
        <sz val="10"/>
        <rFont val="Arial"/>
        <family val="2"/>
      </rPr>
      <t xml:space="preserve">-Površine za stanovanje srednje gustine </t>
    </r>
  </si>
  <si>
    <r>
      <rPr>
        <b/>
        <sz val="10"/>
        <rFont val="Arial"/>
        <family val="2"/>
      </rPr>
      <t>T1</t>
    </r>
    <r>
      <rPr>
        <sz val="10"/>
        <rFont val="Arial"/>
        <family val="2"/>
      </rPr>
      <t>-Površine za turizam</t>
    </r>
  </si>
  <si>
    <r>
      <rPr>
        <b/>
        <sz val="10"/>
        <rFont val="Arial"/>
        <family val="2"/>
      </rPr>
      <t>IOE</t>
    </r>
    <r>
      <rPr>
        <sz val="10"/>
        <rFont val="Arial"/>
        <family val="2"/>
      </rPr>
      <t>-Površine komunalne infrastrukture</t>
    </r>
  </si>
  <si>
    <r>
      <rPr>
        <b/>
        <sz val="10"/>
        <rFont val="Arial"/>
        <family val="2"/>
      </rPr>
      <t>PUJ</t>
    </r>
    <r>
      <rPr>
        <sz val="10"/>
        <rFont val="Arial"/>
        <family val="2"/>
      </rPr>
      <t>-Površine javne namene</t>
    </r>
  </si>
  <si>
    <t>Saobraćajne površine</t>
  </si>
  <si>
    <r>
      <rPr>
        <b/>
        <sz val="10"/>
        <rFont val="Arial"/>
        <family val="2"/>
      </rPr>
      <t>SS2</t>
    </r>
    <r>
      <rPr>
        <sz val="10"/>
        <rFont val="Arial"/>
        <family val="2"/>
      </rPr>
      <t xml:space="preserve">-Površine za stanovanje srednje gustine </t>
    </r>
  </si>
  <si>
    <r>
      <rPr>
        <b/>
        <sz val="10"/>
        <rFont val="Arial"/>
        <family val="2"/>
      </rPr>
      <t>IOH</t>
    </r>
    <r>
      <rPr>
        <sz val="10"/>
        <rFont val="Arial"/>
        <family val="2"/>
      </rPr>
      <t>-Površine komunalne infrastrukture</t>
    </r>
  </si>
  <si>
    <t>P+Pk</t>
  </si>
  <si>
    <t>Su+P+1+Pk</t>
  </si>
  <si>
    <r>
      <t>P+2+Pk, P+3,</t>
    </r>
    <r>
      <rPr>
        <sz val="10"/>
        <color indexed="10"/>
        <rFont val="Arial"/>
        <family val="2"/>
      </rPr>
      <t>P+2+Pk</t>
    </r>
  </si>
  <si>
    <t>Po+P+1</t>
  </si>
  <si>
    <t>T</t>
  </si>
  <si>
    <t>P, Su+P+1+Pk</t>
  </si>
  <si>
    <t>P+1+Pk,P+3</t>
  </si>
  <si>
    <t>Su(G)+P+3</t>
  </si>
  <si>
    <t>P+1,Su+P+2</t>
  </si>
  <si>
    <t>Su(G)+P+2</t>
  </si>
  <si>
    <t>Su+P+1+</t>
  </si>
  <si>
    <t>P, P+1</t>
  </si>
  <si>
    <r>
      <t xml:space="preserve">P, </t>
    </r>
    <r>
      <rPr>
        <sz val="10"/>
        <color indexed="60"/>
        <rFont val="Arial"/>
        <family val="2"/>
      </rPr>
      <t>Su+P+1+</t>
    </r>
  </si>
  <si>
    <t>Su(G)+P+3+Pk</t>
  </si>
  <si>
    <t>Su+P+Pk</t>
  </si>
  <si>
    <t>(Su)+P+1</t>
  </si>
  <si>
    <r>
      <t xml:space="preserve">P, Su+P+1, </t>
    </r>
    <r>
      <rPr>
        <sz val="10"/>
        <color indexed="10"/>
        <rFont val="Arial"/>
        <family val="2"/>
      </rPr>
      <t>P</t>
    </r>
  </si>
  <si>
    <t>P+1, Su+P+1</t>
  </si>
  <si>
    <t>P+4+Pk</t>
  </si>
  <si>
    <t>Su+P, Su+P+1+Pk</t>
  </si>
  <si>
    <t>P, P+3</t>
  </si>
  <si>
    <t>prema izdatim UTU</t>
  </si>
  <si>
    <t>Su, P+1, Su+P+1+Pk</t>
  </si>
  <si>
    <r>
      <t xml:space="preserve">2*P, </t>
    </r>
    <r>
      <rPr>
        <sz val="10"/>
        <color indexed="10"/>
        <rFont val="Arial"/>
        <family val="2"/>
      </rPr>
      <t>P</t>
    </r>
  </si>
  <si>
    <t>izgradnja novog objekta</t>
  </si>
  <si>
    <t>dogradnja, nadgradnja,nova gradnja</t>
  </si>
  <si>
    <t>Su, P+1, Su+P+2+Pk</t>
  </si>
  <si>
    <t>zadržano iz važećeg plana</t>
  </si>
  <si>
    <t>UP103</t>
  </si>
  <si>
    <t>UP102</t>
  </si>
  <si>
    <t>postojeći objekat - bez daljih intervencija</t>
  </si>
  <si>
    <t>izgradnja novog objekta do granica parcela prema susedu</t>
  </si>
  <si>
    <t>zadržano postojeće stanje</t>
  </si>
  <si>
    <r>
      <t xml:space="preserve">P, </t>
    </r>
    <r>
      <rPr>
        <sz val="10"/>
        <color indexed="10"/>
        <rFont val="Arial"/>
        <family val="2"/>
      </rPr>
      <t>G(Su)+P+1+</t>
    </r>
    <r>
      <rPr>
        <sz val="10"/>
        <rFont val="Arial"/>
        <family val="2"/>
      </rPr>
      <t>, Su+P+1</t>
    </r>
  </si>
  <si>
    <t>nadgradnja                                         prema važećem planu</t>
  </si>
  <si>
    <t>P, Su+P+1, P</t>
  </si>
  <si>
    <t>Po+Su+P+   3+Pk</t>
  </si>
  <si>
    <t>nadgradnja</t>
  </si>
  <si>
    <t>Gradnja moguća ukoliko se UP pripoji nekoj od susednih UP.</t>
  </si>
  <si>
    <t>završetak objekta u započetim gabaritima</t>
  </si>
  <si>
    <t>formiranje pune etaže                 zadržano iz važećeg plana</t>
  </si>
  <si>
    <t>formiranje pune etaže                  zadržano iz važećeg plana</t>
  </si>
  <si>
    <t>izgradnja novog objekta                 dvojni sa susedom na UP33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</si>
</sst>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name val="Arial"/>
      <family val="2"/>
    </font>
    <font>
      <sz val="10"/>
      <color indexed="16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9" tint="-0.4999699890613556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13" fontId="1" fillId="0" borderId="0" xfId="0" applyNumberFormat="1" applyFont="1" applyAlignment="1">
      <alignment vertical="center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2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11" xfId="0" applyNumberFormat="1" applyFont="1" applyFill="1" applyBorder="1" applyAlignment="1">
      <alignment horizontal="right" vertical="center"/>
    </xf>
    <xf numFmtId="2" fontId="0" fillId="0" borderId="12" xfId="0" applyNumberFormat="1" applyFont="1" applyFill="1" applyBorder="1" applyAlignment="1">
      <alignment horizontal="right" vertical="center" wrapText="1"/>
    </xf>
    <xf numFmtId="172" fontId="0" fillId="0" borderId="12" xfId="0" applyNumberFormat="1" applyFont="1" applyBorder="1" applyAlignment="1">
      <alignment horizontal="right" wrapText="1"/>
    </xf>
    <xf numFmtId="172" fontId="0" fillId="0" borderId="12" xfId="0" applyNumberFormat="1" applyFont="1" applyFill="1" applyBorder="1" applyAlignment="1">
      <alignment horizontal="right" vertical="center" wrapText="1"/>
    </xf>
    <xf numFmtId="172" fontId="0" fillId="0" borderId="0" xfId="0" applyNumberFormat="1" applyAlignment="1">
      <alignment horizontal="right" vertical="center"/>
    </xf>
    <xf numFmtId="2" fontId="0" fillId="0" borderId="12" xfId="0" applyNumberFormat="1" applyFont="1" applyBorder="1" applyAlignment="1">
      <alignment horizontal="right" wrapText="1"/>
    </xf>
    <xf numFmtId="2" fontId="0" fillId="0" borderId="12" xfId="0" applyNumberFormat="1" applyFont="1" applyFill="1" applyBorder="1" applyAlignment="1">
      <alignment horizontal="center" vertical="center" wrapText="1"/>
    </xf>
    <xf numFmtId="13" fontId="0" fillId="33" borderId="13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2" fontId="0" fillId="33" borderId="15" xfId="0" applyNumberFormat="1" applyFont="1" applyFill="1" applyBorder="1" applyAlignment="1">
      <alignment horizontal="center" vertical="center" wrapText="1"/>
    </xf>
    <xf numFmtId="2" fontId="0" fillId="33" borderId="16" xfId="0" applyNumberFormat="1" applyFont="1" applyFill="1" applyBorder="1" applyAlignment="1">
      <alignment horizontal="center" vertical="center" wrapText="1"/>
    </xf>
    <xf numFmtId="172" fontId="0" fillId="33" borderId="17" xfId="0" applyNumberFormat="1" applyFont="1" applyFill="1" applyBorder="1" applyAlignment="1">
      <alignment horizontal="center" vertical="center"/>
    </xf>
    <xf numFmtId="172" fontId="0" fillId="33" borderId="18" xfId="0" applyNumberFormat="1" applyFont="1" applyFill="1" applyBorder="1" applyAlignment="1">
      <alignment horizontal="right" vertical="center"/>
    </xf>
    <xf numFmtId="172" fontId="0" fillId="33" borderId="19" xfId="0" applyNumberFormat="1" applyFont="1" applyFill="1" applyBorder="1" applyAlignment="1">
      <alignment horizontal="right" vertical="center"/>
    </xf>
    <xf numFmtId="2" fontId="0" fillId="33" borderId="19" xfId="0" applyNumberFormat="1" applyFont="1" applyFill="1" applyBorder="1" applyAlignment="1">
      <alignment horizontal="right" vertical="center"/>
    </xf>
    <xf numFmtId="2" fontId="0" fillId="33" borderId="20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172" fontId="0" fillId="0" borderId="22" xfId="0" applyNumberFormat="1" applyFill="1" applyBorder="1" applyAlignment="1">
      <alignment horizontal="right" vertical="center"/>
    </xf>
    <xf numFmtId="2" fontId="0" fillId="0" borderId="22" xfId="0" applyNumberFormat="1" applyFill="1" applyBorder="1" applyAlignment="1">
      <alignment horizontal="right" vertical="center"/>
    </xf>
    <xf numFmtId="2" fontId="0" fillId="0" borderId="23" xfId="0" applyNumberForma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2" fontId="0" fillId="0" borderId="25" xfId="0" applyNumberFormat="1" applyFill="1" applyBorder="1" applyAlignment="1">
      <alignment horizontal="right" vertical="center"/>
    </xf>
    <xf numFmtId="0" fontId="0" fillId="0" borderId="24" xfId="0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172" fontId="0" fillId="0" borderId="27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right" vertical="center"/>
    </xf>
    <xf numFmtId="2" fontId="0" fillId="0" borderId="28" xfId="0" applyNumberFormat="1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72" fontId="0" fillId="0" borderId="12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172" fontId="0" fillId="0" borderId="12" xfId="0" applyNumberFormat="1" applyFont="1" applyFill="1" applyBorder="1" applyAlignment="1">
      <alignment horizontal="center" vertical="center" wrapText="1"/>
    </xf>
    <xf numFmtId="13" fontId="0" fillId="33" borderId="12" xfId="0" applyNumberFormat="1" applyFont="1" applyFill="1" applyBorder="1" applyAlignment="1">
      <alignment horizontal="center" vertical="center" wrapText="1"/>
    </xf>
    <xf numFmtId="2" fontId="0" fillId="33" borderId="12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172" fontId="0" fillId="0" borderId="12" xfId="0" applyNumberFormat="1" applyFont="1" applyFill="1" applyBorder="1" applyAlignment="1">
      <alignment horizontal="left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172" fontId="0" fillId="0" borderId="12" xfId="0" applyNumberFormat="1" applyFont="1" applyBorder="1" applyAlignment="1">
      <alignment horizontal="center" wrapText="1"/>
    </xf>
    <xf numFmtId="0" fontId="0" fillId="0" borderId="12" xfId="0" applyFont="1" applyBorder="1" applyAlignment="1">
      <alignment/>
    </xf>
    <xf numFmtId="172" fontId="0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ont="1" applyFill="1" applyBorder="1" applyAlignment="1">
      <alignment horizontal="right" vertical="center"/>
    </xf>
    <xf numFmtId="2" fontId="0" fillId="0" borderId="12" xfId="0" applyNumberFormat="1" applyFont="1" applyFill="1" applyBorder="1" applyAlignment="1">
      <alignment horizontal="center" vertical="center"/>
    </xf>
    <xf numFmtId="172" fontId="2" fillId="33" borderId="12" xfId="0" applyNumberFormat="1" applyFont="1" applyFill="1" applyBorder="1" applyAlignment="1">
      <alignment horizontal="left" vertical="center"/>
    </xf>
    <xf numFmtId="172" fontId="0" fillId="33" borderId="12" xfId="0" applyNumberFormat="1" applyFont="1" applyFill="1" applyBorder="1" applyAlignment="1">
      <alignment horizontal="right" vertical="center"/>
    </xf>
    <xf numFmtId="172" fontId="0" fillId="33" borderId="12" xfId="0" applyNumberFormat="1" applyFont="1" applyFill="1" applyBorder="1" applyAlignment="1">
      <alignment horizontal="center" vertical="center"/>
    </xf>
    <xf numFmtId="2" fontId="0" fillId="33" borderId="12" xfId="0" applyNumberFormat="1" applyFont="1" applyFill="1" applyBorder="1" applyAlignment="1">
      <alignment horizontal="right" vertical="center"/>
    </xf>
    <xf numFmtId="172" fontId="0" fillId="0" borderId="0" xfId="0" applyNumberFormat="1" applyFill="1" applyAlignment="1">
      <alignment/>
    </xf>
    <xf numFmtId="172" fontId="0" fillId="33" borderId="29" xfId="0" applyNumberFormat="1" applyFont="1" applyFill="1" applyBorder="1" applyAlignment="1">
      <alignment horizontal="right" vertical="center"/>
    </xf>
    <xf numFmtId="172" fontId="0" fillId="0" borderId="11" xfId="0" applyNumberFormat="1" applyFill="1" applyBorder="1" applyAlignment="1">
      <alignment horizontal="right" vertical="center"/>
    </xf>
    <xf numFmtId="2" fontId="0" fillId="0" borderId="11" xfId="0" applyNumberFormat="1" applyFill="1" applyBorder="1" applyAlignment="1">
      <alignment horizontal="right" vertical="center"/>
    </xf>
    <xf numFmtId="0" fontId="0" fillId="33" borderId="30" xfId="0" applyFont="1" applyFill="1" applyBorder="1" applyAlignment="1">
      <alignment horizontal="center" vertical="center" wrapText="1"/>
    </xf>
    <xf numFmtId="1" fontId="0" fillId="33" borderId="14" xfId="0" applyNumberFormat="1" applyFont="1" applyFill="1" applyBorder="1" applyAlignment="1">
      <alignment horizontal="center" vertical="center" wrapText="1"/>
    </xf>
    <xf numFmtId="1" fontId="0" fillId="0" borderId="25" xfId="0" applyNumberFormat="1" applyFont="1" applyFill="1" applyBorder="1" applyAlignment="1">
      <alignment horizontal="right" vertical="center" wrapText="1"/>
    </xf>
    <xf numFmtId="1" fontId="0" fillId="0" borderId="28" xfId="0" applyNumberFormat="1" applyFont="1" applyFill="1" applyBorder="1" applyAlignment="1">
      <alignment horizontal="right" vertical="center"/>
    </xf>
    <xf numFmtId="1" fontId="0" fillId="33" borderId="18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1" fontId="0" fillId="0" borderId="31" xfId="0" applyNumberFormat="1" applyFont="1" applyFill="1" applyBorder="1" applyAlignment="1">
      <alignment horizontal="right" vertical="center" wrapText="1"/>
    </xf>
    <xf numFmtId="1" fontId="0" fillId="0" borderId="32" xfId="0" applyNumberFormat="1" applyFont="1" applyFill="1" applyBorder="1" applyAlignment="1">
      <alignment horizontal="right" vertical="center"/>
    </xf>
    <xf numFmtId="1" fontId="0" fillId="33" borderId="20" xfId="0" applyNumberFormat="1" applyFont="1" applyFill="1" applyBorder="1" applyAlignment="1">
      <alignment horizontal="right" vertical="center"/>
    </xf>
    <xf numFmtId="1" fontId="0" fillId="33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right" vertical="center" wrapText="1"/>
    </xf>
    <xf numFmtId="1" fontId="0" fillId="0" borderId="12" xfId="0" applyNumberFormat="1" applyFont="1" applyBorder="1" applyAlignment="1">
      <alignment horizontal="right" wrapText="1"/>
    </xf>
    <xf numFmtId="1" fontId="0" fillId="0" borderId="12" xfId="0" applyNumberFormat="1" applyFont="1" applyBorder="1" applyAlignment="1">
      <alignment horizontal="right" vertical="center" wrapText="1"/>
    </xf>
    <xf numFmtId="1" fontId="0" fillId="33" borderId="12" xfId="0" applyNumberFormat="1" applyFont="1" applyFill="1" applyBorder="1" applyAlignment="1">
      <alignment horizontal="right" vertical="center"/>
    </xf>
    <xf numFmtId="1" fontId="0" fillId="0" borderId="23" xfId="0" applyNumberFormat="1" applyFont="1" applyFill="1" applyBorder="1" applyAlignment="1">
      <alignment horizontal="right" vertical="center" wrapText="1"/>
    </xf>
    <xf numFmtId="13" fontId="0" fillId="33" borderId="33" xfId="0" applyNumberFormat="1" applyFont="1" applyFill="1" applyBorder="1" applyAlignment="1">
      <alignment horizontal="center" vertical="center" wrapText="1"/>
    </xf>
    <xf numFmtId="1" fontId="0" fillId="33" borderId="34" xfId="0" applyNumberFormat="1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0" fillId="0" borderId="28" xfId="0" applyNumberFormat="1" applyFill="1" applyBorder="1" applyAlignment="1">
      <alignment horizontal="right" vertical="center"/>
    </xf>
    <xf numFmtId="172" fontId="0" fillId="33" borderId="15" xfId="0" applyNumberFormat="1" applyFont="1" applyFill="1" applyBorder="1" applyAlignment="1">
      <alignment horizontal="center" vertical="center" wrapText="1"/>
    </xf>
    <xf numFmtId="172" fontId="0" fillId="0" borderId="0" xfId="0" applyNumberFormat="1" applyBorder="1" applyAlignment="1">
      <alignment horizontal="right" vertical="center"/>
    </xf>
    <xf numFmtId="172" fontId="0" fillId="33" borderId="12" xfId="0" applyNumberFormat="1" applyFont="1" applyFill="1" applyBorder="1" applyAlignment="1">
      <alignment horizontal="center" vertical="center" wrapText="1"/>
    </xf>
    <xf numFmtId="172" fontId="0" fillId="33" borderId="30" xfId="0" applyNumberFormat="1" applyFont="1" applyFill="1" applyBorder="1" applyAlignment="1">
      <alignment horizontal="center" vertical="center" wrapText="1"/>
    </xf>
    <xf numFmtId="2" fontId="0" fillId="33" borderId="25" xfId="0" applyNumberFormat="1" applyFont="1" applyFill="1" applyBorder="1" applyAlignment="1">
      <alignment horizontal="center" vertical="center" wrapText="1"/>
    </xf>
    <xf numFmtId="2" fontId="0" fillId="0" borderId="25" xfId="0" applyNumberFormat="1" applyFont="1" applyFill="1" applyBorder="1" applyAlignment="1">
      <alignment horizontal="right" vertical="center" wrapText="1"/>
    </xf>
    <xf numFmtId="2" fontId="0" fillId="0" borderId="25" xfId="0" applyNumberFormat="1" applyFont="1" applyFill="1" applyBorder="1" applyAlignment="1">
      <alignment horizontal="center" vertical="center" wrapText="1"/>
    </xf>
    <xf numFmtId="2" fontId="0" fillId="0" borderId="25" xfId="0" applyNumberFormat="1" applyFont="1" applyFill="1" applyBorder="1" applyAlignment="1">
      <alignment horizontal="center" vertical="center"/>
    </xf>
    <xf numFmtId="2" fontId="0" fillId="33" borderId="25" xfId="0" applyNumberFormat="1" applyFont="1" applyFill="1" applyBorder="1" applyAlignment="1">
      <alignment horizontal="right" vertical="center"/>
    </xf>
    <xf numFmtId="2" fontId="0" fillId="0" borderId="35" xfId="0" applyNumberFormat="1" applyFont="1" applyFill="1" applyBorder="1" applyAlignment="1">
      <alignment horizontal="right" vertical="center" wrapText="1"/>
    </xf>
    <xf numFmtId="2" fontId="0" fillId="0" borderId="35" xfId="0" applyNumberFormat="1" applyFont="1" applyFill="1" applyBorder="1" applyAlignment="1">
      <alignment horizontal="right" vertical="center"/>
    </xf>
    <xf numFmtId="13" fontId="2" fillId="0" borderId="35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/>
    </xf>
    <xf numFmtId="2" fontId="0" fillId="0" borderId="35" xfId="0" applyNumberFormat="1" applyFont="1" applyFill="1" applyBorder="1" applyAlignment="1">
      <alignment horizontal="center" vertical="center" wrapText="1"/>
    </xf>
    <xf numFmtId="172" fontId="0" fillId="0" borderId="22" xfId="0" applyNumberFormat="1" applyFont="1" applyFill="1" applyBorder="1" applyAlignment="1">
      <alignment horizontal="right" vertical="center" wrapText="1"/>
    </xf>
    <xf numFmtId="2" fontId="0" fillId="0" borderId="22" xfId="0" applyNumberFormat="1" applyFont="1" applyFill="1" applyBorder="1" applyAlignment="1">
      <alignment horizontal="right" vertical="center" wrapText="1"/>
    </xf>
    <xf numFmtId="2" fontId="4" fillId="0" borderId="36" xfId="0" applyNumberFormat="1" applyFont="1" applyFill="1" applyBorder="1" applyAlignment="1">
      <alignment horizontal="center" vertical="center"/>
    </xf>
    <xf numFmtId="172" fontId="0" fillId="0" borderId="12" xfId="0" applyNumberFormat="1" applyFont="1" applyFill="1" applyBorder="1" applyAlignment="1">
      <alignment horizontal="right" vertical="center" wrapText="1"/>
    </xf>
    <xf numFmtId="2" fontId="0" fillId="0" borderId="12" xfId="0" applyNumberFormat="1" applyFont="1" applyFill="1" applyBorder="1" applyAlignment="1">
      <alignment horizontal="right" vertical="center" wrapText="1"/>
    </xf>
    <xf numFmtId="2" fontId="0" fillId="0" borderId="25" xfId="0" applyNumberFormat="1" applyFont="1" applyFill="1" applyBorder="1" applyAlignment="1">
      <alignment horizontal="right" vertical="center" wrapText="1"/>
    </xf>
    <xf numFmtId="2" fontId="4" fillId="0" borderId="37" xfId="0" applyNumberFormat="1" applyFont="1" applyFill="1" applyBorder="1" applyAlignment="1">
      <alignment horizontal="center" vertical="center" wrapText="1"/>
    </xf>
    <xf numFmtId="2" fontId="4" fillId="0" borderId="37" xfId="0" applyNumberFormat="1" applyFont="1" applyFill="1" applyBorder="1" applyAlignment="1">
      <alignment horizontal="center" vertical="center"/>
    </xf>
    <xf numFmtId="2" fontId="0" fillId="0" borderId="38" xfId="0" applyNumberFormat="1" applyFont="1" applyFill="1" applyBorder="1" applyAlignment="1">
      <alignment horizontal="right" vertical="center"/>
    </xf>
    <xf numFmtId="2" fontId="4" fillId="0" borderId="36" xfId="0" applyNumberFormat="1" applyFont="1" applyFill="1" applyBorder="1" applyAlignment="1">
      <alignment horizontal="center" vertical="center" wrapText="1"/>
    </xf>
    <xf numFmtId="2" fontId="0" fillId="0" borderId="25" xfId="0" applyNumberFormat="1" applyFont="1" applyFill="1" applyBorder="1" applyAlignment="1">
      <alignment horizontal="center" vertical="center" wrapText="1"/>
    </xf>
    <xf numFmtId="172" fontId="0" fillId="0" borderId="24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right" vertical="center"/>
    </xf>
    <xf numFmtId="2" fontId="0" fillId="0" borderId="31" xfId="0" applyNumberFormat="1" applyFont="1" applyFill="1" applyBorder="1" applyAlignment="1">
      <alignment horizontal="right" vertical="center" wrapText="1"/>
    </xf>
    <xf numFmtId="2" fontId="0" fillId="0" borderId="32" xfId="0" applyNumberFormat="1" applyFont="1" applyFill="1" applyBorder="1" applyAlignment="1">
      <alignment horizontal="right" vertical="center"/>
    </xf>
    <xf numFmtId="2" fontId="0" fillId="0" borderId="39" xfId="0" applyNumberFormat="1" applyFont="1" applyFill="1" applyBorder="1" applyAlignment="1">
      <alignment horizontal="right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41" xfId="0" applyBorder="1" applyAlignment="1">
      <alignment horizontal="center"/>
    </xf>
    <xf numFmtId="13" fontId="2" fillId="0" borderId="25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Z142"/>
  <sheetViews>
    <sheetView tabSelected="1" view="pageLayout" zoomScaleSheetLayoutView="115" workbookViewId="0" topLeftCell="A118">
      <selection activeCell="M136" sqref="M136"/>
    </sheetView>
  </sheetViews>
  <sheetFormatPr defaultColWidth="9.140625" defaultRowHeight="12.75"/>
  <cols>
    <col min="1" max="1" width="25.7109375" style="1" customWidth="1"/>
    <col min="2" max="2" width="9.7109375" style="72" customWidth="1"/>
    <col min="3" max="3" width="12.28125" style="3" customWidth="1"/>
    <col min="4" max="5" width="8.7109375" style="14" customWidth="1"/>
    <col min="6" max="7" width="4.7109375" style="2" customWidth="1"/>
    <col min="8" max="8" width="12.28125" style="3" customWidth="1"/>
    <col min="9" max="10" width="8.7109375" style="14" customWidth="1"/>
    <col min="11" max="12" width="4.7109375" style="2" customWidth="1"/>
    <col min="13" max="13" width="22.7109375" style="2" customWidth="1"/>
    <col min="14" max="26" width="9.140625" style="4" customWidth="1"/>
  </cols>
  <sheetData>
    <row r="1" spans="1:26" s="6" customFormat="1" ht="13.5" thickBot="1">
      <c r="A1" s="124" t="s">
        <v>40</v>
      </c>
      <c r="B1" s="124"/>
      <c r="C1" s="120" t="s">
        <v>14</v>
      </c>
      <c r="D1" s="121"/>
      <c r="E1" s="121"/>
      <c r="F1" s="121"/>
      <c r="G1" s="121"/>
      <c r="H1" s="121"/>
      <c r="I1" s="121"/>
      <c r="J1" s="121"/>
      <c r="K1" s="121"/>
      <c r="L1" s="121"/>
      <c r="M1" s="122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13" ht="13.5" thickBot="1">
      <c r="A2" s="124"/>
      <c r="B2" s="124"/>
      <c r="C2" s="123" t="s">
        <v>0</v>
      </c>
      <c r="D2" s="123"/>
      <c r="E2" s="123"/>
      <c r="F2" s="123"/>
      <c r="G2" s="123"/>
      <c r="H2" s="125" t="s">
        <v>1</v>
      </c>
      <c r="I2" s="125"/>
      <c r="J2" s="125"/>
      <c r="K2" s="125"/>
      <c r="L2" s="125"/>
      <c r="M2" s="125"/>
    </row>
    <row r="3" spans="1:13" ht="39" thickBot="1">
      <c r="A3" s="17" t="s">
        <v>2</v>
      </c>
      <c r="B3" s="68" t="s">
        <v>3</v>
      </c>
      <c r="C3" s="19" t="s">
        <v>4</v>
      </c>
      <c r="D3" s="87" t="s">
        <v>5</v>
      </c>
      <c r="E3" s="87" t="s">
        <v>6</v>
      </c>
      <c r="F3" s="20" t="s">
        <v>7</v>
      </c>
      <c r="G3" s="18" t="s">
        <v>8</v>
      </c>
      <c r="H3" s="19" t="s">
        <v>9</v>
      </c>
      <c r="I3" s="90" t="s">
        <v>5</v>
      </c>
      <c r="J3" s="87" t="s">
        <v>10</v>
      </c>
      <c r="K3" s="20" t="s">
        <v>7</v>
      </c>
      <c r="L3" s="21" t="s">
        <v>8</v>
      </c>
      <c r="M3" s="21" t="s">
        <v>11</v>
      </c>
    </row>
    <row r="4" spans="1:13" ht="12.75">
      <c r="A4" s="27" t="s">
        <v>19</v>
      </c>
      <c r="B4" s="81">
        <v>474</v>
      </c>
      <c r="C4" s="28" t="s">
        <v>53</v>
      </c>
      <c r="D4" s="29">
        <v>98.71</v>
      </c>
      <c r="E4" s="29">
        <f>D4*3</f>
        <v>296.13</v>
      </c>
      <c r="F4" s="30">
        <f>D4/B4</f>
        <v>0.2082489451476793</v>
      </c>
      <c r="G4" s="31">
        <f>E4/B4</f>
        <v>0.624746835443038</v>
      </c>
      <c r="H4" s="27" t="s">
        <v>15</v>
      </c>
      <c r="I4" s="101">
        <f>K4*B4</f>
        <v>213.3</v>
      </c>
      <c r="J4" s="101">
        <f>L4*B4</f>
        <v>853.2</v>
      </c>
      <c r="K4" s="30">
        <v>0.45</v>
      </c>
      <c r="L4" s="31">
        <v>1.8</v>
      </c>
      <c r="M4" s="110" t="s">
        <v>173</v>
      </c>
    </row>
    <row r="5" spans="1:13" ht="12.75">
      <c r="A5" s="32" t="s">
        <v>20</v>
      </c>
      <c r="B5" s="69">
        <v>415</v>
      </c>
      <c r="C5" s="33" t="s">
        <v>126</v>
      </c>
      <c r="D5" s="34">
        <v>136.36</v>
      </c>
      <c r="E5" s="34">
        <f>D5*2</f>
        <v>272.72</v>
      </c>
      <c r="F5" s="35">
        <f>D5/B5</f>
        <v>0.32857831325301207</v>
      </c>
      <c r="G5" s="36">
        <f>E5/B5</f>
        <v>0.6571566265060241</v>
      </c>
      <c r="H5" s="32" t="s">
        <v>15</v>
      </c>
      <c r="I5" s="104">
        <f>K5*B5</f>
        <v>186.75</v>
      </c>
      <c r="J5" s="104">
        <f>L5*B5</f>
        <v>747</v>
      </c>
      <c r="K5" s="35">
        <v>0.45</v>
      </c>
      <c r="L5" s="36">
        <v>1.8</v>
      </c>
      <c r="M5" s="107" t="s">
        <v>173</v>
      </c>
    </row>
    <row r="6" spans="1:13" ht="12.75">
      <c r="A6" s="32" t="s">
        <v>21</v>
      </c>
      <c r="B6" s="69">
        <v>475</v>
      </c>
      <c r="C6" s="33" t="s">
        <v>149</v>
      </c>
      <c r="D6" s="34">
        <v>108.15</v>
      </c>
      <c r="E6" s="34">
        <f>D6*2</f>
        <v>216.3</v>
      </c>
      <c r="F6" s="35">
        <f>D6/B6</f>
        <v>0.2276842105263158</v>
      </c>
      <c r="G6" s="36">
        <f>E6/B6</f>
        <v>0.4553684210526316</v>
      </c>
      <c r="H6" s="32" t="s">
        <v>15</v>
      </c>
      <c r="I6" s="104">
        <f>B6*K6</f>
        <v>213.75</v>
      </c>
      <c r="J6" s="104">
        <f>B6*L6</f>
        <v>855</v>
      </c>
      <c r="K6" s="35">
        <v>0.45</v>
      </c>
      <c r="L6" s="36">
        <v>1.8</v>
      </c>
      <c r="M6" s="107" t="s">
        <v>173</v>
      </c>
    </row>
    <row r="7" spans="1:13" ht="22.5">
      <c r="A7" s="32" t="s">
        <v>36</v>
      </c>
      <c r="B7" s="69">
        <v>249</v>
      </c>
      <c r="C7" s="33" t="s">
        <v>52</v>
      </c>
      <c r="D7" s="34">
        <v>219.22</v>
      </c>
      <c r="E7" s="34">
        <f>D7*6</f>
        <v>1315.32</v>
      </c>
      <c r="F7" s="35">
        <f>D7/B7</f>
        <v>0.8804016064257028</v>
      </c>
      <c r="G7" s="36">
        <f>E7/B7</f>
        <v>5.282409638554217</v>
      </c>
      <c r="H7" s="32" t="s">
        <v>124</v>
      </c>
      <c r="I7" s="104">
        <v>219.22</v>
      </c>
      <c r="J7" s="104">
        <f>I7*6</f>
        <v>1315.32</v>
      </c>
      <c r="K7" s="105">
        <f>I7/B7</f>
        <v>0.8804016064257028</v>
      </c>
      <c r="L7" s="106">
        <f>J7/B7</f>
        <v>5.282409638554217</v>
      </c>
      <c r="M7" s="107" t="s">
        <v>189</v>
      </c>
    </row>
    <row r="8" spans="1:13" ht="25.5">
      <c r="A8" s="32" t="s">
        <v>37</v>
      </c>
      <c r="B8" s="69">
        <v>667</v>
      </c>
      <c r="C8" s="37" t="s">
        <v>151</v>
      </c>
      <c r="D8" s="34">
        <v>224.23</v>
      </c>
      <c r="E8" s="34">
        <f>D8*4</f>
        <v>896.92</v>
      </c>
      <c r="F8" s="35">
        <f>D8/B8</f>
        <v>0.33617691154422785</v>
      </c>
      <c r="G8" s="36">
        <f>E8/B8</f>
        <v>1.3447076461769114</v>
      </c>
      <c r="H8" s="32" t="s">
        <v>15</v>
      </c>
      <c r="I8" s="104">
        <f>K8*B8</f>
        <v>300.15000000000003</v>
      </c>
      <c r="J8" s="104">
        <f>L8*B8</f>
        <v>1200.6000000000001</v>
      </c>
      <c r="K8" s="35">
        <v>0.45</v>
      </c>
      <c r="L8" s="36">
        <v>1.8</v>
      </c>
      <c r="M8" s="107" t="s">
        <v>173</v>
      </c>
    </row>
    <row r="9" spans="1:13" ht="12.75">
      <c r="A9" s="32" t="s">
        <v>48</v>
      </c>
      <c r="B9" s="69">
        <v>463</v>
      </c>
      <c r="C9" s="37" t="s">
        <v>121</v>
      </c>
      <c r="D9" s="34">
        <v>125.6</v>
      </c>
      <c r="E9" s="34">
        <f>D9*3</f>
        <v>376.79999999999995</v>
      </c>
      <c r="F9" s="35">
        <f aca="true" t="shared" si="0" ref="F9:F54">D9/B9</f>
        <v>0.2712742980561555</v>
      </c>
      <c r="G9" s="36">
        <f aca="true" t="shared" si="1" ref="G9:G54">E9/B9</f>
        <v>0.8138228941684664</v>
      </c>
      <c r="H9" s="37" t="s">
        <v>121</v>
      </c>
      <c r="I9" s="34">
        <v>125.6</v>
      </c>
      <c r="J9" s="34">
        <f>I9*3</f>
        <v>376.79999999999995</v>
      </c>
      <c r="K9" s="35">
        <f>I9/B9</f>
        <v>0.2712742980561555</v>
      </c>
      <c r="L9" s="36">
        <f>J9/B9</f>
        <v>0.8138228941684664</v>
      </c>
      <c r="M9" s="108" t="s">
        <v>181</v>
      </c>
    </row>
    <row r="10" spans="1:15" ht="22.5">
      <c r="A10" s="32" t="s">
        <v>38</v>
      </c>
      <c r="B10" s="69">
        <v>486</v>
      </c>
      <c r="C10" s="37" t="s">
        <v>18</v>
      </c>
      <c r="D10" s="34">
        <v>312.54</v>
      </c>
      <c r="E10" s="34">
        <f>D10*5</f>
        <v>1562.7</v>
      </c>
      <c r="F10" s="35">
        <f t="shared" si="0"/>
        <v>0.6430864197530864</v>
      </c>
      <c r="G10" s="36">
        <f t="shared" si="1"/>
        <v>3.215432098765432</v>
      </c>
      <c r="H10" s="37" t="s">
        <v>18</v>
      </c>
      <c r="I10" s="34">
        <v>312.54</v>
      </c>
      <c r="J10" s="34">
        <f>I10*5</f>
        <v>1562.7</v>
      </c>
      <c r="K10" s="105">
        <f>I10/B10</f>
        <v>0.6430864197530864</v>
      </c>
      <c r="L10" s="106">
        <f aca="true" t="shared" si="2" ref="L10:L49">J10/B10</f>
        <v>3.215432098765432</v>
      </c>
      <c r="M10" s="107" t="s">
        <v>179</v>
      </c>
      <c r="O10" s="63"/>
    </row>
    <row r="11" spans="1:15" ht="22.5">
      <c r="A11" s="32" t="s">
        <v>23</v>
      </c>
      <c r="B11" s="69">
        <v>743</v>
      </c>
      <c r="C11" s="37" t="s">
        <v>51</v>
      </c>
      <c r="D11" s="34">
        <v>337</v>
      </c>
      <c r="E11" s="34">
        <f>D11*4</f>
        <v>1348</v>
      </c>
      <c r="F11" s="35">
        <f t="shared" si="0"/>
        <v>0.4535666218034993</v>
      </c>
      <c r="G11" s="36">
        <f t="shared" si="1"/>
        <v>1.8142664872139973</v>
      </c>
      <c r="H11" s="37" t="s">
        <v>51</v>
      </c>
      <c r="I11" s="34">
        <v>337</v>
      </c>
      <c r="J11" s="34">
        <f>I11*4</f>
        <v>1348</v>
      </c>
      <c r="K11" s="35">
        <f>I11/B11</f>
        <v>0.4535666218034993</v>
      </c>
      <c r="L11" s="106">
        <f t="shared" si="2"/>
        <v>1.8142664872139973</v>
      </c>
      <c r="M11" s="107" t="s">
        <v>179</v>
      </c>
      <c r="O11" s="63"/>
    </row>
    <row r="12" spans="1:13" ht="12.75">
      <c r="A12" s="32" t="s">
        <v>24</v>
      </c>
      <c r="B12" s="69">
        <v>364</v>
      </c>
      <c r="C12" s="37" t="s">
        <v>152</v>
      </c>
      <c r="D12" s="34">
        <v>129.39</v>
      </c>
      <c r="E12" s="34">
        <f>D12*2</f>
        <v>258.78</v>
      </c>
      <c r="F12" s="35">
        <f t="shared" si="0"/>
        <v>0.3554670329670329</v>
      </c>
      <c r="G12" s="36">
        <f t="shared" si="1"/>
        <v>0.7109340659340658</v>
      </c>
      <c r="H12" s="32" t="s">
        <v>47</v>
      </c>
      <c r="I12" s="104">
        <v>164</v>
      </c>
      <c r="J12" s="104">
        <f>I12*4</f>
        <v>656</v>
      </c>
      <c r="K12" s="105">
        <f aca="true" t="shared" si="3" ref="K12:K49">I12/B12</f>
        <v>0.45054945054945056</v>
      </c>
      <c r="L12" s="106">
        <f t="shared" si="2"/>
        <v>1.8021978021978022</v>
      </c>
      <c r="M12" s="108" t="s">
        <v>173</v>
      </c>
    </row>
    <row r="13" spans="1:13" ht="12.75">
      <c r="A13" s="32" t="s">
        <v>25</v>
      </c>
      <c r="B13" s="69">
        <v>508</v>
      </c>
      <c r="C13" s="37" t="s">
        <v>126</v>
      </c>
      <c r="D13" s="34">
        <v>118.96</v>
      </c>
      <c r="E13" s="34">
        <f>D13*2</f>
        <v>237.92</v>
      </c>
      <c r="F13" s="35">
        <f t="shared" si="0"/>
        <v>0.23417322834645668</v>
      </c>
      <c r="G13" s="36">
        <f t="shared" si="1"/>
        <v>0.46834645669291336</v>
      </c>
      <c r="H13" s="32" t="s">
        <v>47</v>
      </c>
      <c r="I13" s="104">
        <v>176</v>
      </c>
      <c r="J13" s="104">
        <f>I13*5</f>
        <v>880</v>
      </c>
      <c r="K13" s="105">
        <f t="shared" si="3"/>
        <v>0.3464566929133858</v>
      </c>
      <c r="L13" s="106">
        <f t="shared" si="2"/>
        <v>1.7322834645669292</v>
      </c>
      <c r="M13" s="108" t="s">
        <v>176</v>
      </c>
    </row>
    <row r="14" spans="1:13" ht="12.75">
      <c r="A14" s="32" t="s">
        <v>44</v>
      </c>
      <c r="B14" s="69">
        <v>397</v>
      </c>
      <c r="C14" s="37" t="s">
        <v>126</v>
      </c>
      <c r="D14" s="34">
        <v>97.69</v>
      </c>
      <c r="E14" s="34">
        <f>D14*2</f>
        <v>195.38</v>
      </c>
      <c r="F14" s="35">
        <f t="shared" si="0"/>
        <v>0.2460705289672544</v>
      </c>
      <c r="G14" s="36">
        <f t="shared" si="1"/>
        <v>0.4921410579345088</v>
      </c>
      <c r="H14" s="32" t="s">
        <v>126</v>
      </c>
      <c r="I14" s="34">
        <v>97.69</v>
      </c>
      <c r="J14" s="34">
        <f>I14*2</f>
        <v>195.38</v>
      </c>
      <c r="K14" s="105">
        <f t="shared" si="3"/>
        <v>0.2460705289672544</v>
      </c>
      <c r="L14" s="106">
        <f t="shared" si="2"/>
        <v>0.4921410579345088</v>
      </c>
      <c r="M14" s="108" t="s">
        <v>181</v>
      </c>
    </row>
    <row r="15" spans="1:13" ht="12.75">
      <c r="A15" s="32" t="s">
        <v>26</v>
      </c>
      <c r="B15" s="69">
        <v>291</v>
      </c>
      <c r="C15" s="37"/>
      <c r="D15" s="34"/>
      <c r="E15" s="34"/>
      <c r="F15" s="35"/>
      <c r="G15" s="36"/>
      <c r="H15" s="32" t="s">
        <v>126</v>
      </c>
      <c r="I15" s="104">
        <v>56</v>
      </c>
      <c r="J15" s="104">
        <f>I15*2</f>
        <v>112</v>
      </c>
      <c r="K15" s="105">
        <f t="shared" si="3"/>
        <v>0.19243986254295534</v>
      </c>
      <c r="L15" s="106">
        <f t="shared" si="2"/>
        <v>0.3848797250859107</v>
      </c>
      <c r="M15" s="108" t="s">
        <v>176</v>
      </c>
    </row>
    <row r="16" spans="1:13" ht="12.75">
      <c r="A16" s="32" t="s">
        <v>27</v>
      </c>
      <c r="B16" s="69">
        <v>543</v>
      </c>
      <c r="C16" s="37" t="s">
        <v>52</v>
      </c>
      <c r="D16" s="34">
        <v>352.49</v>
      </c>
      <c r="E16" s="34">
        <f>D16*6</f>
        <v>2114.94</v>
      </c>
      <c r="F16" s="35">
        <f t="shared" si="0"/>
        <v>0.6491528545119706</v>
      </c>
      <c r="G16" s="36">
        <f t="shared" si="1"/>
        <v>3.8949171270718232</v>
      </c>
      <c r="H16" s="32" t="s">
        <v>52</v>
      </c>
      <c r="I16" s="34">
        <v>352.49</v>
      </c>
      <c r="J16" s="34">
        <f>I16*6</f>
        <v>2114.94</v>
      </c>
      <c r="K16" s="105">
        <f t="shared" si="3"/>
        <v>0.6491528545119706</v>
      </c>
      <c r="L16" s="106">
        <f t="shared" si="2"/>
        <v>3.8949171270718232</v>
      </c>
      <c r="M16" s="108" t="s">
        <v>181</v>
      </c>
    </row>
    <row r="17" spans="1:13" ht="12.75">
      <c r="A17" s="32" t="s">
        <v>57</v>
      </c>
      <c r="B17" s="69">
        <v>498</v>
      </c>
      <c r="C17" s="37" t="s">
        <v>155</v>
      </c>
      <c r="D17" s="34">
        <v>284.74</v>
      </c>
      <c r="E17" s="34">
        <v>989.39</v>
      </c>
      <c r="F17" s="35">
        <f t="shared" si="0"/>
        <v>0.5717670682730924</v>
      </c>
      <c r="G17" s="36">
        <f t="shared" si="1"/>
        <v>1.986726907630522</v>
      </c>
      <c r="H17" s="32" t="s">
        <v>125</v>
      </c>
      <c r="I17" s="104">
        <v>284.74</v>
      </c>
      <c r="J17" s="104">
        <f>I17*4</f>
        <v>1138.96</v>
      </c>
      <c r="K17" s="105">
        <f t="shared" si="3"/>
        <v>0.5717670682730924</v>
      </c>
      <c r="L17" s="106">
        <f t="shared" si="2"/>
        <v>2.2870682730923697</v>
      </c>
      <c r="M17" s="108" t="s">
        <v>176</v>
      </c>
    </row>
    <row r="18" spans="1:13" ht="12.75">
      <c r="A18" s="32" t="s">
        <v>28</v>
      </c>
      <c r="B18" s="69">
        <v>629</v>
      </c>
      <c r="C18" s="37" t="s">
        <v>169</v>
      </c>
      <c r="D18" s="34">
        <v>258.26</v>
      </c>
      <c r="E18" s="34">
        <v>970.52</v>
      </c>
      <c r="F18" s="35">
        <f t="shared" si="0"/>
        <v>0.41058823529411764</v>
      </c>
      <c r="G18" s="36">
        <f t="shared" si="1"/>
        <v>1.5429570747217807</v>
      </c>
      <c r="H18" s="44" t="s">
        <v>169</v>
      </c>
      <c r="I18" s="34">
        <v>258.26</v>
      </c>
      <c r="J18" s="34">
        <v>970.52</v>
      </c>
      <c r="K18" s="105">
        <f t="shared" si="3"/>
        <v>0.41058823529411764</v>
      </c>
      <c r="L18" s="106">
        <f t="shared" si="2"/>
        <v>1.5429570747217807</v>
      </c>
      <c r="M18" s="108" t="s">
        <v>181</v>
      </c>
    </row>
    <row r="19" spans="1:13" ht="12.75">
      <c r="A19" s="32" t="s">
        <v>29</v>
      </c>
      <c r="B19" s="69">
        <v>521</v>
      </c>
      <c r="C19" s="38" t="s">
        <v>153</v>
      </c>
      <c r="D19" s="34">
        <v>104.38</v>
      </c>
      <c r="E19" s="34"/>
      <c r="F19" s="35">
        <f t="shared" si="0"/>
        <v>0.2003454894433781</v>
      </c>
      <c r="G19" s="36"/>
      <c r="H19" s="32" t="s">
        <v>15</v>
      </c>
      <c r="I19" s="104">
        <v>234</v>
      </c>
      <c r="J19" s="104">
        <f>I19*4</f>
        <v>936</v>
      </c>
      <c r="K19" s="105">
        <f t="shared" si="3"/>
        <v>0.4491362763915547</v>
      </c>
      <c r="L19" s="106">
        <f t="shared" si="2"/>
        <v>1.7965451055662187</v>
      </c>
      <c r="M19" s="107" t="s">
        <v>173</v>
      </c>
    </row>
    <row r="20" spans="1:13" ht="12.75">
      <c r="A20" s="32" t="s">
        <v>30</v>
      </c>
      <c r="B20" s="69">
        <v>405</v>
      </c>
      <c r="C20" s="37" t="s">
        <v>51</v>
      </c>
      <c r="D20" s="34">
        <v>104.92</v>
      </c>
      <c r="E20" s="34">
        <f>D20*4</f>
        <v>419.68</v>
      </c>
      <c r="F20" s="35">
        <f t="shared" si="0"/>
        <v>0.25906172839506175</v>
      </c>
      <c r="G20" s="36">
        <f t="shared" si="1"/>
        <v>1.036246913580247</v>
      </c>
      <c r="H20" s="44" t="s">
        <v>169</v>
      </c>
      <c r="I20" s="104">
        <v>190</v>
      </c>
      <c r="J20" s="104">
        <v>677</v>
      </c>
      <c r="K20" s="105">
        <f t="shared" si="3"/>
        <v>0.4691358024691358</v>
      </c>
      <c r="L20" s="106">
        <f t="shared" si="2"/>
        <v>1.671604938271605</v>
      </c>
      <c r="M20" s="108" t="s">
        <v>176</v>
      </c>
    </row>
    <row r="21" spans="1:13" ht="25.5">
      <c r="A21" s="32" t="s">
        <v>31</v>
      </c>
      <c r="B21" s="69">
        <v>517</v>
      </c>
      <c r="C21" s="37" t="s">
        <v>154</v>
      </c>
      <c r="D21" s="34">
        <v>160.07</v>
      </c>
      <c r="E21" s="34">
        <v>564.5</v>
      </c>
      <c r="F21" s="35">
        <f t="shared" si="0"/>
        <v>0.30961315280464213</v>
      </c>
      <c r="G21" s="36">
        <f t="shared" si="1"/>
        <v>1.0918762088974856</v>
      </c>
      <c r="H21" s="37" t="s">
        <v>154</v>
      </c>
      <c r="I21" s="34">
        <v>160.07</v>
      </c>
      <c r="J21" s="34">
        <v>564.5</v>
      </c>
      <c r="K21" s="35">
        <f>I21/B21</f>
        <v>0.30961315280464213</v>
      </c>
      <c r="L21" s="36">
        <f>J21/B21</f>
        <v>1.0918762088974856</v>
      </c>
      <c r="M21" s="108" t="s">
        <v>181</v>
      </c>
    </row>
    <row r="22" spans="1:13" ht="22.5">
      <c r="A22" s="32" t="s">
        <v>32</v>
      </c>
      <c r="B22" s="69">
        <v>266</v>
      </c>
      <c r="C22" s="37" t="s">
        <v>121</v>
      </c>
      <c r="D22" s="34">
        <v>85.51</v>
      </c>
      <c r="E22" s="34">
        <f>D22*3</f>
        <v>256.53000000000003</v>
      </c>
      <c r="F22" s="35">
        <f t="shared" si="0"/>
        <v>0.32146616541353384</v>
      </c>
      <c r="G22" s="36">
        <f t="shared" si="1"/>
        <v>0.9643984962406016</v>
      </c>
      <c r="H22" s="32" t="s">
        <v>16</v>
      </c>
      <c r="I22" s="34">
        <v>85.51</v>
      </c>
      <c r="J22" s="34">
        <f>I22*3</f>
        <v>256.53000000000003</v>
      </c>
      <c r="K22" s="105">
        <f t="shared" si="3"/>
        <v>0.32146616541353384</v>
      </c>
      <c r="L22" s="106">
        <f t="shared" si="2"/>
        <v>0.9643984962406016</v>
      </c>
      <c r="M22" s="107" t="s">
        <v>190</v>
      </c>
    </row>
    <row r="23" spans="1:13" ht="12.75">
      <c r="A23" s="32" t="s">
        <v>33</v>
      </c>
      <c r="B23" s="69">
        <v>282</v>
      </c>
      <c r="C23" s="37"/>
      <c r="D23" s="34"/>
      <c r="E23" s="34"/>
      <c r="F23" s="35"/>
      <c r="G23" s="36"/>
      <c r="H23" s="32" t="s">
        <v>128</v>
      </c>
      <c r="I23" s="104">
        <v>119</v>
      </c>
      <c r="J23" s="104">
        <f>I23*3</f>
        <v>357</v>
      </c>
      <c r="K23" s="105">
        <f t="shared" si="3"/>
        <v>0.4219858156028369</v>
      </c>
      <c r="L23" s="106">
        <f t="shared" si="2"/>
        <v>1.2659574468085106</v>
      </c>
      <c r="M23" s="108" t="s">
        <v>176</v>
      </c>
    </row>
    <row r="24" spans="1:13" ht="12.75">
      <c r="A24" s="32" t="s">
        <v>34</v>
      </c>
      <c r="B24" s="69">
        <v>218</v>
      </c>
      <c r="C24" s="38" t="s">
        <v>54</v>
      </c>
      <c r="D24" s="34">
        <v>33.02</v>
      </c>
      <c r="E24" s="34">
        <f>D24</f>
        <v>33.02</v>
      </c>
      <c r="F24" s="35">
        <f t="shared" si="0"/>
        <v>0.1514678899082569</v>
      </c>
      <c r="G24" s="36">
        <f t="shared" si="1"/>
        <v>0.1514678899082569</v>
      </c>
      <c r="H24" s="32" t="s">
        <v>129</v>
      </c>
      <c r="I24" s="104">
        <v>85</v>
      </c>
      <c r="J24" s="104">
        <f>I24*2</f>
        <v>170</v>
      </c>
      <c r="K24" s="105">
        <f t="shared" si="3"/>
        <v>0.38990825688073394</v>
      </c>
      <c r="L24" s="106">
        <f t="shared" si="2"/>
        <v>0.7798165137614679</v>
      </c>
      <c r="M24" s="108" t="s">
        <v>176</v>
      </c>
    </row>
    <row r="25" spans="1:13" ht="12.75">
      <c r="A25" s="32" t="s">
        <v>41</v>
      </c>
      <c r="B25" s="69">
        <v>308</v>
      </c>
      <c r="C25" s="37" t="s">
        <v>130</v>
      </c>
      <c r="D25" s="34">
        <v>162.84</v>
      </c>
      <c r="E25" s="34">
        <f>D25*5</f>
        <v>814.2</v>
      </c>
      <c r="F25" s="35">
        <f t="shared" si="0"/>
        <v>0.5287012987012987</v>
      </c>
      <c r="G25" s="36">
        <f t="shared" si="1"/>
        <v>2.643506493506494</v>
      </c>
      <c r="H25" s="32" t="s">
        <v>130</v>
      </c>
      <c r="I25" s="34">
        <v>162.84</v>
      </c>
      <c r="J25" s="34">
        <f>I25*5</f>
        <v>814.2</v>
      </c>
      <c r="K25" s="105">
        <f t="shared" si="3"/>
        <v>0.5287012987012987</v>
      </c>
      <c r="L25" s="106">
        <f t="shared" si="2"/>
        <v>2.643506493506494</v>
      </c>
      <c r="M25" s="108" t="s">
        <v>181</v>
      </c>
    </row>
    <row r="26" spans="1:13" ht="12.75">
      <c r="A26" s="32" t="s">
        <v>42</v>
      </c>
      <c r="B26" s="69">
        <v>412</v>
      </c>
      <c r="C26" s="39" t="s">
        <v>157</v>
      </c>
      <c r="D26" s="34"/>
      <c r="E26" s="34"/>
      <c r="F26" s="35"/>
      <c r="G26" s="36"/>
      <c r="H26" s="44" t="s">
        <v>157</v>
      </c>
      <c r="I26" s="104">
        <v>85</v>
      </c>
      <c r="J26" s="104">
        <f>I26*3</f>
        <v>255</v>
      </c>
      <c r="K26" s="105">
        <f t="shared" si="3"/>
        <v>0.20631067961165048</v>
      </c>
      <c r="L26" s="106">
        <f t="shared" si="2"/>
        <v>0.6189320388349514</v>
      </c>
      <c r="M26" s="108" t="s">
        <v>176</v>
      </c>
    </row>
    <row r="27" spans="1:13" ht="12.75">
      <c r="A27" s="32" t="s">
        <v>43</v>
      </c>
      <c r="B27" s="69">
        <v>240</v>
      </c>
      <c r="C27" s="37" t="s">
        <v>156</v>
      </c>
      <c r="D27" s="34">
        <v>143.51</v>
      </c>
      <c r="E27" s="34">
        <f>D27*4</f>
        <v>574.04</v>
      </c>
      <c r="F27" s="35">
        <f t="shared" si="0"/>
        <v>0.5979583333333333</v>
      </c>
      <c r="G27" s="36">
        <f t="shared" si="1"/>
        <v>2.391833333333333</v>
      </c>
      <c r="H27" s="32" t="s">
        <v>131</v>
      </c>
      <c r="I27" s="104">
        <v>166</v>
      </c>
      <c r="J27" s="104">
        <v>830</v>
      </c>
      <c r="K27" s="105">
        <f t="shared" si="3"/>
        <v>0.6916666666666667</v>
      </c>
      <c r="L27" s="106">
        <f t="shared" si="2"/>
        <v>3.4583333333333335</v>
      </c>
      <c r="M27" s="108" t="s">
        <v>176</v>
      </c>
    </row>
    <row r="28" spans="1:13" ht="14.25" customHeight="1">
      <c r="A28" s="32" t="s">
        <v>22</v>
      </c>
      <c r="B28" s="69">
        <v>503</v>
      </c>
      <c r="C28" s="37" t="s">
        <v>150</v>
      </c>
      <c r="D28" s="34">
        <v>137.26</v>
      </c>
      <c r="E28" s="34">
        <f>D28*4</f>
        <v>549.04</v>
      </c>
      <c r="F28" s="35">
        <f t="shared" si="0"/>
        <v>0.272882703777336</v>
      </c>
      <c r="G28" s="36">
        <f>E28/B28</f>
        <v>1.091530815109344</v>
      </c>
      <c r="H28" s="37" t="s">
        <v>150</v>
      </c>
      <c r="I28" s="34">
        <v>137.26</v>
      </c>
      <c r="J28" s="34">
        <f>I28*4</f>
        <v>549.04</v>
      </c>
      <c r="K28" s="35">
        <f>I28/B28</f>
        <v>0.272882703777336</v>
      </c>
      <c r="L28" s="36">
        <f>J28/B28</f>
        <v>1.091530815109344</v>
      </c>
      <c r="M28" s="108" t="s">
        <v>181</v>
      </c>
    </row>
    <row r="29" spans="1:13" ht="12.75">
      <c r="A29" s="32" t="s">
        <v>59</v>
      </c>
      <c r="B29" s="69">
        <v>283</v>
      </c>
      <c r="C29" s="37" t="s">
        <v>51</v>
      </c>
      <c r="D29" s="34">
        <v>80.36</v>
      </c>
      <c r="E29" s="34">
        <f>D29*4</f>
        <v>321.44</v>
      </c>
      <c r="F29" s="35">
        <f t="shared" si="0"/>
        <v>0.2839575971731449</v>
      </c>
      <c r="G29" s="36">
        <f t="shared" si="1"/>
        <v>1.1358303886925796</v>
      </c>
      <c r="H29" s="32" t="s">
        <v>125</v>
      </c>
      <c r="I29" s="104">
        <v>80.36</v>
      </c>
      <c r="J29" s="104">
        <f>I29*4</f>
        <v>321.44</v>
      </c>
      <c r="K29" s="105">
        <f t="shared" si="3"/>
        <v>0.2839575971731449</v>
      </c>
      <c r="L29" s="106">
        <f t="shared" si="2"/>
        <v>1.1358303886925796</v>
      </c>
      <c r="M29" s="108" t="s">
        <v>176</v>
      </c>
    </row>
    <row r="30" spans="1:13" ht="12.75">
      <c r="A30" s="32" t="s">
        <v>60</v>
      </c>
      <c r="B30" s="69">
        <v>313</v>
      </c>
      <c r="C30" s="38" t="s">
        <v>159</v>
      </c>
      <c r="D30" s="34">
        <v>83</v>
      </c>
      <c r="E30" s="34">
        <f>D30*3</f>
        <v>249</v>
      </c>
      <c r="F30" s="35">
        <f t="shared" si="0"/>
        <v>0.26517571884984026</v>
      </c>
      <c r="G30" s="36">
        <f t="shared" si="1"/>
        <v>0.7955271565495208</v>
      </c>
      <c r="H30" s="32" t="s">
        <v>16</v>
      </c>
      <c r="I30" s="104">
        <v>86</v>
      </c>
      <c r="J30" s="104">
        <f>I30*3</f>
        <v>258</v>
      </c>
      <c r="K30" s="105">
        <f t="shared" si="3"/>
        <v>0.2747603833865815</v>
      </c>
      <c r="L30" s="106">
        <f t="shared" si="2"/>
        <v>0.8242811501597445</v>
      </c>
      <c r="M30" s="108" t="s">
        <v>176</v>
      </c>
    </row>
    <row r="31" spans="1:13" ht="12.75">
      <c r="A31" s="32" t="s">
        <v>61</v>
      </c>
      <c r="B31" s="69">
        <v>184</v>
      </c>
      <c r="C31" s="37" t="s">
        <v>160</v>
      </c>
      <c r="D31" s="34">
        <v>81.63</v>
      </c>
      <c r="E31" s="34">
        <v>134.5</v>
      </c>
      <c r="F31" s="35">
        <f t="shared" si="0"/>
        <v>0.44364130434782606</v>
      </c>
      <c r="G31" s="36">
        <f t="shared" si="1"/>
        <v>0.7309782608695652</v>
      </c>
      <c r="H31" s="44" t="s">
        <v>39</v>
      </c>
      <c r="I31" s="104">
        <f>K31*B31</f>
        <v>82.8</v>
      </c>
      <c r="J31" s="104">
        <f>L31*B31</f>
        <v>331.2</v>
      </c>
      <c r="K31" s="105">
        <v>0.45</v>
      </c>
      <c r="L31" s="106">
        <v>1.8</v>
      </c>
      <c r="M31" s="108" t="s">
        <v>170</v>
      </c>
    </row>
    <row r="32" spans="1:13" ht="12.75">
      <c r="A32" s="32" t="s">
        <v>62</v>
      </c>
      <c r="B32" s="69">
        <v>301</v>
      </c>
      <c r="C32" s="37" t="s">
        <v>122</v>
      </c>
      <c r="D32" s="34">
        <v>108.12</v>
      </c>
      <c r="E32" s="34">
        <f>D32*4</f>
        <v>432.48</v>
      </c>
      <c r="F32" s="35">
        <f t="shared" si="0"/>
        <v>0.359202657807309</v>
      </c>
      <c r="G32" s="36">
        <f t="shared" si="1"/>
        <v>1.436810631229236</v>
      </c>
      <c r="H32" s="37" t="s">
        <v>122</v>
      </c>
      <c r="I32" s="34">
        <v>108.12</v>
      </c>
      <c r="J32" s="34">
        <f>I32*4</f>
        <v>432.48</v>
      </c>
      <c r="K32" s="105">
        <f t="shared" si="3"/>
        <v>0.359202657807309</v>
      </c>
      <c r="L32" s="106">
        <f t="shared" si="2"/>
        <v>1.436810631229236</v>
      </c>
      <c r="M32" s="108" t="s">
        <v>181</v>
      </c>
    </row>
    <row r="33" spans="1:13" ht="12.75">
      <c r="A33" s="32" t="s">
        <v>63</v>
      </c>
      <c r="B33" s="69">
        <v>273</v>
      </c>
      <c r="C33" s="37" t="s">
        <v>122</v>
      </c>
      <c r="D33" s="34">
        <v>110.05</v>
      </c>
      <c r="E33" s="34">
        <f>D33*4</f>
        <v>440.2</v>
      </c>
      <c r="F33" s="35">
        <f t="shared" si="0"/>
        <v>0.4031135531135531</v>
      </c>
      <c r="G33" s="36">
        <f t="shared" si="1"/>
        <v>1.6124542124542125</v>
      </c>
      <c r="H33" s="32" t="s">
        <v>122</v>
      </c>
      <c r="I33" s="104">
        <v>110.05</v>
      </c>
      <c r="J33" s="104">
        <f>I33*4</f>
        <v>440.2</v>
      </c>
      <c r="K33" s="105">
        <f t="shared" si="3"/>
        <v>0.4031135531135531</v>
      </c>
      <c r="L33" s="106">
        <f t="shared" si="2"/>
        <v>1.6124542124542125</v>
      </c>
      <c r="M33" s="108" t="s">
        <v>181</v>
      </c>
    </row>
    <row r="34" spans="1:13" ht="12.75">
      <c r="A34" s="32" t="s">
        <v>64</v>
      </c>
      <c r="B34" s="69">
        <v>508</v>
      </c>
      <c r="C34" s="37" t="s">
        <v>161</v>
      </c>
      <c r="D34" s="34">
        <v>197.13</v>
      </c>
      <c r="E34" s="34">
        <v>479.45</v>
      </c>
      <c r="F34" s="35">
        <f t="shared" si="0"/>
        <v>0.3880511811023622</v>
      </c>
      <c r="G34" s="36">
        <f t="shared" si="1"/>
        <v>0.9437992125984251</v>
      </c>
      <c r="H34" s="32" t="s">
        <v>132</v>
      </c>
      <c r="I34" s="104">
        <v>203</v>
      </c>
      <c r="J34" s="104">
        <v>868</v>
      </c>
      <c r="K34" s="105">
        <f t="shared" si="3"/>
        <v>0.39960629921259844</v>
      </c>
      <c r="L34" s="106">
        <f t="shared" si="2"/>
        <v>1.7086614173228347</v>
      </c>
      <c r="M34" s="108" t="s">
        <v>176</v>
      </c>
    </row>
    <row r="35" spans="1:13" ht="12.75">
      <c r="A35" s="32" t="s">
        <v>67</v>
      </c>
      <c r="B35" s="69">
        <v>1082</v>
      </c>
      <c r="C35" s="37" t="s">
        <v>131</v>
      </c>
      <c r="D35" s="34">
        <v>604.14</v>
      </c>
      <c r="E35" s="34">
        <f>D35*5</f>
        <v>3020.7</v>
      </c>
      <c r="F35" s="35">
        <f t="shared" si="0"/>
        <v>0.558354898336414</v>
      </c>
      <c r="G35" s="36">
        <f t="shared" si="1"/>
        <v>2.79177449168207</v>
      </c>
      <c r="H35" s="32" t="s">
        <v>131</v>
      </c>
      <c r="I35" s="104">
        <v>604.14</v>
      </c>
      <c r="J35" s="104">
        <f>I35*5</f>
        <v>3020.7</v>
      </c>
      <c r="K35" s="105">
        <f t="shared" si="3"/>
        <v>0.558354898336414</v>
      </c>
      <c r="L35" s="106">
        <f t="shared" si="2"/>
        <v>2.79177449168207</v>
      </c>
      <c r="M35" s="108" t="s">
        <v>181</v>
      </c>
    </row>
    <row r="36" spans="1:13" ht="12.75">
      <c r="A36" s="32" t="s">
        <v>69</v>
      </c>
      <c r="B36" s="69">
        <v>219</v>
      </c>
      <c r="C36" s="37" t="s">
        <v>16</v>
      </c>
      <c r="D36" s="34">
        <v>83.03</v>
      </c>
      <c r="E36" s="34">
        <f>D36*3</f>
        <v>249.09</v>
      </c>
      <c r="F36" s="35">
        <f t="shared" si="0"/>
        <v>0.3791324200913242</v>
      </c>
      <c r="G36" s="36">
        <f t="shared" si="1"/>
        <v>1.1373972602739726</v>
      </c>
      <c r="H36" s="32" t="s">
        <v>122</v>
      </c>
      <c r="I36" s="104">
        <v>112</v>
      </c>
      <c r="J36" s="104">
        <f>I36*4</f>
        <v>448</v>
      </c>
      <c r="K36" s="105">
        <f t="shared" si="3"/>
        <v>0.5114155251141552</v>
      </c>
      <c r="L36" s="106">
        <f t="shared" si="2"/>
        <v>2.045662100456621</v>
      </c>
      <c r="M36" s="108" t="s">
        <v>176</v>
      </c>
    </row>
    <row r="37" spans="1:13" ht="12.75">
      <c r="A37" s="32" t="s">
        <v>70</v>
      </c>
      <c r="B37" s="69">
        <v>303</v>
      </c>
      <c r="C37" s="37" t="s">
        <v>16</v>
      </c>
      <c r="D37" s="34">
        <v>80.12</v>
      </c>
      <c r="E37" s="34">
        <f>D37*3</f>
        <v>240.36</v>
      </c>
      <c r="F37" s="35">
        <f t="shared" si="0"/>
        <v>0.26442244224422445</v>
      </c>
      <c r="G37" s="36">
        <f t="shared" si="1"/>
        <v>0.7932673267326733</v>
      </c>
      <c r="H37" s="32" t="s">
        <v>122</v>
      </c>
      <c r="I37" s="104">
        <v>139</v>
      </c>
      <c r="J37" s="104">
        <f>I37*4</f>
        <v>556</v>
      </c>
      <c r="K37" s="105">
        <f t="shared" si="3"/>
        <v>0.45874587458745875</v>
      </c>
      <c r="L37" s="106">
        <f t="shared" si="2"/>
        <v>1.834983498349835</v>
      </c>
      <c r="M37" s="108" t="s">
        <v>176</v>
      </c>
    </row>
    <row r="38" spans="1:13" ht="12.75">
      <c r="A38" s="32" t="s">
        <v>71</v>
      </c>
      <c r="B38" s="69">
        <v>453</v>
      </c>
      <c r="C38" s="37"/>
      <c r="D38" s="34"/>
      <c r="E38" s="34"/>
      <c r="F38" s="35"/>
      <c r="G38" s="36"/>
      <c r="H38" s="32" t="s">
        <v>131</v>
      </c>
      <c r="I38" s="104">
        <v>182</v>
      </c>
      <c r="J38" s="104">
        <f>I38*5</f>
        <v>910</v>
      </c>
      <c r="K38" s="105">
        <f t="shared" si="3"/>
        <v>0.40176600441501104</v>
      </c>
      <c r="L38" s="106">
        <f t="shared" si="2"/>
        <v>2.0088300220750552</v>
      </c>
      <c r="M38" s="108" t="s">
        <v>176</v>
      </c>
    </row>
    <row r="39" spans="1:13" ht="22.5">
      <c r="A39" s="32" t="s">
        <v>72</v>
      </c>
      <c r="B39" s="69">
        <v>566</v>
      </c>
      <c r="C39" s="37" t="s">
        <v>51</v>
      </c>
      <c r="D39" s="34">
        <v>135.1</v>
      </c>
      <c r="E39" s="34">
        <f>D39*4</f>
        <v>540.4</v>
      </c>
      <c r="F39" s="35">
        <f t="shared" si="0"/>
        <v>0.23869257950530035</v>
      </c>
      <c r="G39" s="36">
        <f t="shared" si="1"/>
        <v>0.9547703180212014</v>
      </c>
      <c r="H39" s="32" t="s">
        <v>51</v>
      </c>
      <c r="I39" s="104">
        <v>255</v>
      </c>
      <c r="J39" s="104">
        <f>I39*4</f>
        <v>1020</v>
      </c>
      <c r="K39" s="105">
        <f t="shared" si="3"/>
        <v>0.450530035335689</v>
      </c>
      <c r="L39" s="106">
        <f t="shared" si="2"/>
        <v>1.802120141342756</v>
      </c>
      <c r="M39" s="107" t="s">
        <v>188</v>
      </c>
    </row>
    <row r="40" spans="1:13" ht="12.75">
      <c r="A40" s="32" t="s">
        <v>73</v>
      </c>
      <c r="B40" s="69">
        <v>430</v>
      </c>
      <c r="C40" s="37"/>
      <c r="D40" s="34"/>
      <c r="E40" s="34"/>
      <c r="F40" s="35"/>
      <c r="G40" s="36"/>
      <c r="H40" s="32" t="s">
        <v>122</v>
      </c>
      <c r="I40" s="104">
        <v>194</v>
      </c>
      <c r="J40" s="104">
        <f>I40*4</f>
        <v>776</v>
      </c>
      <c r="K40" s="105">
        <f t="shared" si="3"/>
        <v>0.4511627906976744</v>
      </c>
      <c r="L40" s="106">
        <f t="shared" si="2"/>
        <v>1.8046511627906976</v>
      </c>
      <c r="M40" s="107" t="s">
        <v>173</v>
      </c>
    </row>
    <row r="41" spans="1:13" ht="12.75">
      <c r="A41" s="32" t="s">
        <v>74</v>
      </c>
      <c r="B41" s="69">
        <v>264</v>
      </c>
      <c r="C41" s="37" t="s">
        <v>163</v>
      </c>
      <c r="D41" s="34">
        <v>118.37</v>
      </c>
      <c r="E41" s="34">
        <f>D41*3</f>
        <v>355.11</v>
      </c>
      <c r="F41" s="35">
        <f t="shared" si="0"/>
        <v>0.4483712121212121</v>
      </c>
      <c r="G41" s="36">
        <f t="shared" si="1"/>
        <v>1.3451136363636365</v>
      </c>
      <c r="H41" s="37" t="s">
        <v>163</v>
      </c>
      <c r="I41" s="34">
        <v>118.37</v>
      </c>
      <c r="J41" s="34">
        <f>I41*3</f>
        <v>355.11</v>
      </c>
      <c r="K41" s="105">
        <f t="shared" si="3"/>
        <v>0.4483712121212121</v>
      </c>
      <c r="L41" s="106">
        <f t="shared" si="2"/>
        <v>1.3451136363636365</v>
      </c>
      <c r="M41" s="108" t="s">
        <v>181</v>
      </c>
    </row>
    <row r="42" spans="1:13" ht="12.75">
      <c r="A42" s="32" t="s">
        <v>75</v>
      </c>
      <c r="B42" s="69">
        <v>372</v>
      </c>
      <c r="C42" s="37" t="s">
        <v>126</v>
      </c>
      <c r="D42" s="34">
        <v>115.63</v>
      </c>
      <c r="E42" s="34">
        <f>D42*2</f>
        <v>231.26</v>
      </c>
      <c r="F42" s="35">
        <f t="shared" si="0"/>
        <v>0.3108333333333333</v>
      </c>
      <c r="G42" s="36">
        <f t="shared" si="1"/>
        <v>0.6216666666666666</v>
      </c>
      <c r="H42" s="32" t="s">
        <v>126</v>
      </c>
      <c r="I42" s="34">
        <v>115.63</v>
      </c>
      <c r="J42" s="34">
        <f>I42*2</f>
        <v>231.26</v>
      </c>
      <c r="K42" s="105">
        <f t="shared" si="3"/>
        <v>0.3108333333333333</v>
      </c>
      <c r="L42" s="106">
        <f t="shared" si="2"/>
        <v>0.6216666666666666</v>
      </c>
      <c r="M42" s="108" t="s">
        <v>181</v>
      </c>
    </row>
    <row r="43" spans="1:13" ht="25.5">
      <c r="A43" s="32" t="s">
        <v>76</v>
      </c>
      <c r="B43" s="69">
        <v>355</v>
      </c>
      <c r="C43" s="37" t="s">
        <v>171</v>
      </c>
      <c r="D43" s="34">
        <f>114.19+81.9</f>
        <v>196.09</v>
      </c>
      <c r="E43" s="34">
        <f>187.3+81.9*4</f>
        <v>514.9000000000001</v>
      </c>
      <c r="F43" s="35">
        <f t="shared" si="0"/>
        <v>0.5523661971830987</v>
      </c>
      <c r="G43" s="36">
        <f t="shared" si="1"/>
        <v>1.4504225352112678</v>
      </c>
      <c r="H43" s="37" t="s">
        <v>175</v>
      </c>
      <c r="I43" s="34">
        <f>114.19+81.9</f>
        <v>196.09</v>
      </c>
      <c r="J43" s="34">
        <v>805</v>
      </c>
      <c r="K43" s="35">
        <f>I43/B43</f>
        <v>0.5523661971830987</v>
      </c>
      <c r="L43" s="36">
        <f>J43/B43</f>
        <v>2.267605633802817</v>
      </c>
      <c r="M43" s="107" t="s">
        <v>183</v>
      </c>
    </row>
    <row r="44" spans="1:13" ht="12.75">
      <c r="A44" s="32" t="s">
        <v>77</v>
      </c>
      <c r="B44" s="69">
        <v>175</v>
      </c>
      <c r="C44" s="37"/>
      <c r="D44" s="34"/>
      <c r="E44" s="34"/>
      <c r="F44" s="35"/>
      <c r="G44" s="36"/>
      <c r="H44" s="32" t="s">
        <v>122</v>
      </c>
      <c r="I44" s="104">
        <f>B44*K44</f>
        <v>78.75</v>
      </c>
      <c r="J44" s="104">
        <f>B44*L44</f>
        <v>315</v>
      </c>
      <c r="K44" s="105">
        <v>0.45</v>
      </c>
      <c r="L44" s="106">
        <v>1.8</v>
      </c>
      <c r="M44" s="108" t="s">
        <v>173</v>
      </c>
    </row>
    <row r="45" spans="1:13" ht="12.75">
      <c r="A45" s="32" t="s">
        <v>78</v>
      </c>
      <c r="B45" s="69">
        <v>532</v>
      </c>
      <c r="C45" s="37" t="s">
        <v>54</v>
      </c>
      <c r="D45" s="34">
        <v>121.93</v>
      </c>
      <c r="E45" s="34">
        <f>D45</f>
        <v>121.93</v>
      </c>
      <c r="F45" s="35">
        <f t="shared" si="0"/>
        <v>0.22919172932330828</v>
      </c>
      <c r="G45" s="36">
        <f t="shared" si="1"/>
        <v>0.22919172932330828</v>
      </c>
      <c r="H45" s="32" t="s">
        <v>123</v>
      </c>
      <c r="I45" s="104">
        <v>176</v>
      </c>
      <c r="J45" s="104">
        <v>702</v>
      </c>
      <c r="K45" s="105">
        <f t="shared" si="3"/>
        <v>0.3308270676691729</v>
      </c>
      <c r="L45" s="106">
        <f t="shared" si="2"/>
        <v>1.3195488721804511</v>
      </c>
      <c r="M45" s="108" t="s">
        <v>176</v>
      </c>
    </row>
    <row r="46" spans="1:13" ht="25.5">
      <c r="A46" s="32" t="s">
        <v>79</v>
      </c>
      <c r="B46" s="69">
        <v>472</v>
      </c>
      <c r="C46" s="37"/>
      <c r="D46" s="34"/>
      <c r="E46" s="34"/>
      <c r="F46" s="35"/>
      <c r="G46" s="36"/>
      <c r="H46" s="37" t="s">
        <v>185</v>
      </c>
      <c r="I46" s="104">
        <f>K46*B46</f>
        <v>212.4</v>
      </c>
      <c r="J46" s="104">
        <f>L46*B46</f>
        <v>849.6</v>
      </c>
      <c r="K46" s="105">
        <v>0.45</v>
      </c>
      <c r="L46" s="106">
        <v>1.8</v>
      </c>
      <c r="M46" s="108" t="s">
        <v>173</v>
      </c>
    </row>
    <row r="47" spans="1:13" ht="12.75">
      <c r="A47" s="32" t="s">
        <v>80</v>
      </c>
      <c r="B47" s="69">
        <v>557</v>
      </c>
      <c r="C47" s="37" t="s">
        <v>164</v>
      </c>
      <c r="D47" s="34">
        <v>100.41</v>
      </c>
      <c r="E47" s="34">
        <f>D47*2</f>
        <v>200.82</v>
      </c>
      <c r="F47" s="35">
        <f t="shared" si="0"/>
        <v>0.18026929982046677</v>
      </c>
      <c r="G47" s="36">
        <f t="shared" si="1"/>
        <v>0.36053859964093354</v>
      </c>
      <c r="H47" s="32" t="s">
        <v>133</v>
      </c>
      <c r="I47" s="104">
        <v>105</v>
      </c>
      <c r="J47" s="104">
        <v>284</v>
      </c>
      <c r="K47" s="105">
        <f t="shared" si="3"/>
        <v>0.18850987432675045</v>
      </c>
      <c r="L47" s="106">
        <f t="shared" si="2"/>
        <v>0.5098743267504489</v>
      </c>
      <c r="M47" s="108" t="s">
        <v>176</v>
      </c>
    </row>
    <row r="48" spans="1:13" ht="12.75">
      <c r="A48" s="32" t="s">
        <v>81</v>
      </c>
      <c r="B48" s="69">
        <v>474</v>
      </c>
      <c r="C48" s="37" t="s">
        <v>39</v>
      </c>
      <c r="D48" s="34">
        <v>293.16</v>
      </c>
      <c r="E48" s="34">
        <f>D48*4</f>
        <v>1172.64</v>
      </c>
      <c r="F48" s="35">
        <f t="shared" si="0"/>
        <v>0.6184810126582279</v>
      </c>
      <c r="G48" s="36">
        <f t="shared" si="1"/>
        <v>2.4739240506329114</v>
      </c>
      <c r="H48" s="32" t="s">
        <v>18</v>
      </c>
      <c r="I48" s="104">
        <v>293.16</v>
      </c>
      <c r="J48" s="104">
        <f>I48*5</f>
        <v>1465.8000000000002</v>
      </c>
      <c r="K48" s="105">
        <f t="shared" si="3"/>
        <v>0.6184810126582279</v>
      </c>
      <c r="L48" s="106">
        <f t="shared" si="2"/>
        <v>3.0924050632911397</v>
      </c>
      <c r="M48" s="108" t="s">
        <v>176</v>
      </c>
    </row>
    <row r="49" spans="1:13" ht="25.5">
      <c r="A49" s="32" t="s">
        <v>82</v>
      </c>
      <c r="B49" s="69">
        <v>418</v>
      </c>
      <c r="C49" s="37" t="s">
        <v>165</v>
      </c>
      <c r="D49" s="34">
        <v>105.84</v>
      </c>
      <c r="E49" s="34">
        <v>280.78</v>
      </c>
      <c r="F49" s="35">
        <f t="shared" si="0"/>
        <v>0.25320574162679427</v>
      </c>
      <c r="G49" s="36">
        <f t="shared" si="1"/>
        <v>0.6717224880382775</v>
      </c>
      <c r="H49" s="37" t="s">
        <v>184</v>
      </c>
      <c r="I49" s="34">
        <v>105.84</v>
      </c>
      <c r="J49" s="34">
        <v>280.78</v>
      </c>
      <c r="K49" s="105">
        <f t="shared" si="3"/>
        <v>0.25320574162679427</v>
      </c>
      <c r="L49" s="106">
        <f t="shared" si="2"/>
        <v>0.6717224880382775</v>
      </c>
      <c r="M49" s="108" t="s">
        <v>181</v>
      </c>
    </row>
    <row r="50" spans="1:13" ht="12.75">
      <c r="A50" s="32" t="s">
        <v>83</v>
      </c>
      <c r="B50" s="69">
        <v>579</v>
      </c>
      <c r="C50" s="37"/>
      <c r="D50" s="34"/>
      <c r="E50" s="34"/>
      <c r="F50" s="35"/>
      <c r="G50" s="36"/>
      <c r="H50" s="44" t="s">
        <v>47</v>
      </c>
      <c r="I50" s="104">
        <f>K50*B50</f>
        <v>260.55</v>
      </c>
      <c r="J50" s="104">
        <f>L50*B50</f>
        <v>1042.2</v>
      </c>
      <c r="K50" s="105">
        <v>0.45</v>
      </c>
      <c r="L50" s="106">
        <v>1.8</v>
      </c>
      <c r="M50" s="108" t="s">
        <v>173</v>
      </c>
    </row>
    <row r="51" spans="1:13" ht="13.5" customHeight="1">
      <c r="A51" s="32" t="s">
        <v>84</v>
      </c>
      <c r="B51" s="69">
        <v>552</v>
      </c>
      <c r="C51" s="37"/>
      <c r="D51" s="34"/>
      <c r="E51" s="34"/>
      <c r="F51" s="35"/>
      <c r="G51" s="36"/>
      <c r="H51" s="44" t="s">
        <v>47</v>
      </c>
      <c r="I51" s="104">
        <f>K51*B51</f>
        <v>248.4</v>
      </c>
      <c r="J51" s="104">
        <f>L51*B51</f>
        <v>993.6</v>
      </c>
      <c r="K51" s="105">
        <v>0.45</v>
      </c>
      <c r="L51" s="106">
        <v>1.8</v>
      </c>
      <c r="M51" s="108" t="s">
        <v>173</v>
      </c>
    </row>
    <row r="52" spans="1:13" ht="25.5">
      <c r="A52" s="32" t="s">
        <v>85</v>
      </c>
      <c r="B52" s="69">
        <v>532</v>
      </c>
      <c r="C52" s="37" t="s">
        <v>166</v>
      </c>
      <c r="D52" s="34">
        <v>152.77</v>
      </c>
      <c r="E52" s="34">
        <v>412.09</v>
      </c>
      <c r="F52" s="35">
        <f t="shared" si="0"/>
        <v>0.28716165413533834</v>
      </c>
      <c r="G52" s="36">
        <f t="shared" si="1"/>
        <v>0.7746052631578947</v>
      </c>
      <c r="H52" s="44" t="s">
        <v>134</v>
      </c>
      <c r="I52" s="34">
        <v>152.77</v>
      </c>
      <c r="J52" s="104">
        <f>I52*3</f>
        <v>458.31000000000006</v>
      </c>
      <c r="K52" s="105">
        <f>I52/B52</f>
        <v>0.28716165413533834</v>
      </c>
      <c r="L52" s="106">
        <f>J52/B52</f>
        <v>0.8614849624060151</v>
      </c>
      <c r="M52" s="107" t="s">
        <v>186</v>
      </c>
    </row>
    <row r="53" spans="1:13" ht="12.75">
      <c r="A53" s="44" t="s">
        <v>86</v>
      </c>
      <c r="B53" s="69">
        <v>290</v>
      </c>
      <c r="C53" s="37" t="s">
        <v>130</v>
      </c>
      <c r="D53" s="34">
        <v>139.98</v>
      </c>
      <c r="E53" s="34">
        <f>D53*5</f>
        <v>699.9</v>
      </c>
      <c r="F53" s="35">
        <f t="shared" si="0"/>
        <v>0.48268965517241375</v>
      </c>
      <c r="G53" s="36">
        <f t="shared" si="1"/>
        <v>2.413448275862069</v>
      </c>
      <c r="H53" s="32" t="s">
        <v>130</v>
      </c>
      <c r="I53" s="104">
        <v>153</v>
      </c>
      <c r="J53" s="104">
        <f>I53*5</f>
        <v>765</v>
      </c>
      <c r="K53" s="105">
        <f aca="true" t="shared" si="4" ref="K53:K86">I53/B53</f>
        <v>0.5275862068965518</v>
      </c>
      <c r="L53" s="106">
        <f aca="true" t="shared" si="5" ref="L53:L86">J53/B53</f>
        <v>2.6379310344827585</v>
      </c>
      <c r="M53" s="108" t="s">
        <v>176</v>
      </c>
    </row>
    <row r="54" spans="1:13" ht="12.75">
      <c r="A54" s="32" t="s">
        <v>87</v>
      </c>
      <c r="B54" s="69">
        <v>346</v>
      </c>
      <c r="C54" s="37" t="s">
        <v>160</v>
      </c>
      <c r="D54" s="34">
        <v>189.28</v>
      </c>
      <c r="E54" s="34">
        <v>297.67</v>
      </c>
      <c r="F54" s="35">
        <f t="shared" si="0"/>
        <v>0.5470520231213872</v>
      </c>
      <c r="G54" s="36">
        <f t="shared" si="1"/>
        <v>0.8603179190751445</v>
      </c>
      <c r="H54" s="44" t="s">
        <v>125</v>
      </c>
      <c r="I54" s="104">
        <f>K54*B54</f>
        <v>155.70000000000002</v>
      </c>
      <c r="J54" s="104">
        <f>L54*B54</f>
        <v>622.8000000000001</v>
      </c>
      <c r="K54" s="105">
        <v>0.45</v>
      </c>
      <c r="L54" s="106">
        <v>1.8</v>
      </c>
      <c r="M54" s="108" t="s">
        <v>173</v>
      </c>
    </row>
    <row r="55" spans="1:13" ht="12.75">
      <c r="A55" s="32" t="s">
        <v>88</v>
      </c>
      <c r="B55" s="69">
        <v>1046</v>
      </c>
      <c r="C55" s="37"/>
      <c r="D55" s="34"/>
      <c r="E55" s="34"/>
      <c r="F55" s="35"/>
      <c r="G55" s="36"/>
      <c r="H55" s="32" t="s">
        <v>134</v>
      </c>
      <c r="I55" s="104">
        <v>301</v>
      </c>
      <c r="J55" s="104">
        <f>I55*3</f>
        <v>903</v>
      </c>
      <c r="K55" s="105">
        <f t="shared" si="4"/>
        <v>0.28776290630975143</v>
      </c>
      <c r="L55" s="106">
        <f t="shared" si="5"/>
        <v>0.8632887189292543</v>
      </c>
      <c r="M55" s="108" t="s">
        <v>176</v>
      </c>
    </row>
    <row r="56" spans="1:13" ht="12.75">
      <c r="A56" s="32" t="s">
        <v>89</v>
      </c>
      <c r="B56" s="69">
        <v>526</v>
      </c>
      <c r="C56" s="39" t="s">
        <v>130</v>
      </c>
      <c r="D56" s="34"/>
      <c r="E56" s="34"/>
      <c r="F56" s="35"/>
      <c r="G56" s="36"/>
      <c r="H56" s="32" t="s">
        <v>123</v>
      </c>
      <c r="I56" s="104">
        <v>237</v>
      </c>
      <c r="J56" s="104">
        <f>I56*4</f>
        <v>948</v>
      </c>
      <c r="K56" s="105">
        <f t="shared" si="4"/>
        <v>0.4505703422053232</v>
      </c>
      <c r="L56" s="106">
        <f t="shared" si="5"/>
        <v>1.8022813688212929</v>
      </c>
      <c r="M56" s="108" t="s">
        <v>176</v>
      </c>
    </row>
    <row r="57" spans="1:13" ht="12.75">
      <c r="A57" s="32" t="s">
        <v>90</v>
      </c>
      <c r="B57" s="69">
        <v>913</v>
      </c>
      <c r="C57" s="37"/>
      <c r="D57" s="34"/>
      <c r="E57" s="34"/>
      <c r="F57" s="35"/>
      <c r="G57" s="36"/>
      <c r="H57" s="32" t="s">
        <v>123</v>
      </c>
      <c r="I57" s="104">
        <v>380</v>
      </c>
      <c r="J57" s="104">
        <f>I57*4</f>
        <v>1520</v>
      </c>
      <c r="K57" s="105">
        <f t="shared" si="4"/>
        <v>0.41621029572836804</v>
      </c>
      <c r="L57" s="106">
        <f t="shared" si="5"/>
        <v>1.6648411829134722</v>
      </c>
      <c r="M57" s="108" t="s">
        <v>176</v>
      </c>
    </row>
    <row r="58" spans="1:13" ht="12.75">
      <c r="A58" s="32" t="s">
        <v>91</v>
      </c>
      <c r="B58" s="69">
        <v>454</v>
      </c>
      <c r="C58" s="37"/>
      <c r="D58" s="34"/>
      <c r="E58" s="34"/>
      <c r="F58" s="35"/>
      <c r="G58" s="36"/>
      <c r="H58" s="32" t="s">
        <v>123</v>
      </c>
      <c r="I58" s="104">
        <v>180</v>
      </c>
      <c r="J58" s="104">
        <f>I58*4</f>
        <v>720</v>
      </c>
      <c r="K58" s="105">
        <f t="shared" si="4"/>
        <v>0.3964757709251101</v>
      </c>
      <c r="L58" s="106">
        <f t="shared" si="5"/>
        <v>1.5859030837004404</v>
      </c>
      <c r="M58" s="108" t="s">
        <v>176</v>
      </c>
    </row>
    <row r="59" spans="1:13" ht="12.75">
      <c r="A59" s="32" t="s">
        <v>92</v>
      </c>
      <c r="B59" s="69">
        <v>387</v>
      </c>
      <c r="C59" s="39" t="s">
        <v>134</v>
      </c>
      <c r="D59" s="34"/>
      <c r="E59" s="34"/>
      <c r="F59" s="35"/>
      <c r="G59" s="36"/>
      <c r="H59" s="44" t="s">
        <v>134</v>
      </c>
      <c r="I59" s="104">
        <v>141</v>
      </c>
      <c r="J59" s="104">
        <f>I59*3</f>
        <v>423</v>
      </c>
      <c r="K59" s="105">
        <f t="shared" si="4"/>
        <v>0.3643410852713178</v>
      </c>
      <c r="L59" s="106">
        <f t="shared" si="5"/>
        <v>1.0930232558139534</v>
      </c>
      <c r="M59" s="108" t="s">
        <v>176</v>
      </c>
    </row>
    <row r="60" spans="1:13" ht="12.75">
      <c r="A60" s="32" t="s">
        <v>93</v>
      </c>
      <c r="B60" s="69">
        <v>469</v>
      </c>
      <c r="C60" s="37"/>
      <c r="D60" s="34"/>
      <c r="E60" s="34"/>
      <c r="F60" s="35"/>
      <c r="G60" s="36"/>
      <c r="H60" s="32" t="s">
        <v>123</v>
      </c>
      <c r="I60" s="104">
        <v>211</v>
      </c>
      <c r="J60" s="104">
        <f>I60*4</f>
        <v>844</v>
      </c>
      <c r="K60" s="105">
        <f t="shared" si="4"/>
        <v>0.44989339019189767</v>
      </c>
      <c r="L60" s="106">
        <f t="shared" si="5"/>
        <v>1.7995735607675907</v>
      </c>
      <c r="M60" s="108" t="s">
        <v>173</v>
      </c>
    </row>
    <row r="61" spans="1:13" ht="12.75">
      <c r="A61" s="32" t="s">
        <v>94</v>
      </c>
      <c r="B61" s="69">
        <v>339</v>
      </c>
      <c r="C61" s="37"/>
      <c r="D61" s="34"/>
      <c r="E61" s="34"/>
      <c r="F61" s="35"/>
      <c r="G61" s="36"/>
      <c r="H61" s="32" t="s">
        <v>129</v>
      </c>
      <c r="I61" s="104">
        <v>92</v>
      </c>
      <c r="J61" s="104">
        <f>I61*2</f>
        <v>184</v>
      </c>
      <c r="K61" s="105">
        <f t="shared" si="4"/>
        <v>0.2713864306784661</v>
      </c>
      <c r="L61" s="106">
        <f t="shared" si="5"/>
        <v>0.5427728613569321</v>
      </c>
      <c r="M61" s="108" t="s">
        <v>176</v>
      </c>
    </row>
    <row r="62" spans="1:13" ht="12.75">
      <c r="A62" s="32" t="s">
        <v>95</v>
      </c>
      <c r="B62" s="69">
        <v>332</v>
      </c>
      <c r="C62" s="37"/>
      <c r="D62" s="34"/>
      <c r="E62" s="34"/>
      <c r="F62" s="35"/>
      <c r="G62" s="36"/>
      <c r="H62" s="44" t="s">
        <v>134</v>
      </c>
      <c r="I62" s="104">
        <f>K62*B62</f>
        <v>149.4</v>
      </c>
      <c r="J62" s="104">
        <f>L62*B62</f>
        <v>597.6</v>
      </c>
      <c r="K62" s="105">
        <v>0.45</v>
      </c>
      <c r="L62" s="106">
        <v>1.8</v>
      </c>
      <c r="M62" s="108" t="s">
        <v>173</v>
      </c>
    </row>
    <row r="63" spans="1:13" ht="12.75">
      <c r="A63" s="32" t="s">
        <v>96</v>
      </c>
      <c r="B63" s="69">
        <v>845</v>
      </c>
      <c r="C63" s="37" t="s">
        <v>51</v>
      </c>
      <c r="D63" s="34">
        <v>116.46</v>
      </c>
      <c r="E63" s="34">
        <f>D63*4</f>
        <v>465.84</v>
      </c>
      <c r="F63" s="35">
        <f>D63/B63</f>
        <v>0.13782248520710058</v>
      </c>
      <c r="G63" s="36">
        <f>E63/B63</f>
        <v>0.5512899408284023</v>
      </c>
      <c r="H63" s="32" t="s">
        <v>51</v>
      </c>
      <c r="I63" s="34">
        <v>116.46</v>
      </c>
      <c r="J63" s="34">
        <f>I63*4</f>
        <v>465.84</v>
      </c>
      <c r="K63" s="35">
        <f>I63/B63</f>
        <v>0.13782248520710058</v>
      </c>
      <c r="L63" s="36">
        <f>J63/B63</f>
        <v>0.5512899408284023</v>
      </c>
      <c r="M63" s="108" t="s">
        <v>181</v>
      </c>
    </row>
    <row r="64" spans="1:13" ht="12.75">
      <c r="A64" s="32" t="s">
        <v>97</v>
      </c>
      <c r="B64" s="69">
        <v>905</v>
      </c>
      <c r="C64" s="37"/>
      <c r="D64" s="34"/>
      <c r="E64" s="34"/>
      <c r="F64" s="35"/>
      <c r="G64" s="36"/>
      <c r="H64" s="32" t="s">
        <v>39</v>
      </c>
      <c r="I64" s="104">
        <v>434</v>
      </c>
      <c r="J64" s="104">
        <f>I64*4</f>
        <v>1736</v>
      </c>
      <c r="K64" s="105">
        <f t="shared" si="4"/>
        <v>0.47955801104972373</v>
      </c>
      <c r="L64" s="106">
        <f t="shared" si="5"/>
        <v>1.918232044198895</v>
      </c>
      <c r="M64" s="108" t="s">
        <v>176</v>
      </c>
    </row>
    <row r="65" spans="1:13" ht="12.75">
      <c r="A65" s="32" t="s">
        <v>98</v>
      </c>
      <c r="B65" s="69">
        <v>318</v>
      </c>
      <c r="C65" s="37" t="s">
        <v>123</v>
      </c>
      <c r="D65" s="34">
        <v>234.61</v>
      </c>
      <c r="E65" s="34">
        <f>D65*4</f>
        <v>938.44</v>
      </c>
      <c r="F65" s="35">
        <f>D65/B65</f>
        <v>0.7377672955974843</v>
      </c>
      <c r="G65" s="36">
        <f>E65/B65</f>
        <v>2.9510691823899373</v>
      </c>
      <c r="H65" s="32" t="s">
        <v>130</v>
      </c>
      <c r="I65" s="104">
        <v>234.61</v>
      </c>
      <c r="J65" s="104">
        <f>I65*5</f>
        <v>1173.0500000000002</v>
      </c>
      <c r="K65" s="105">
        <f t="shared" si="4"/>
        <v>0.7377672955974843</v>
      </c>
      <c r="L65" s="106">
        <f t="shared" si="5"/>
        <v>3.688836477987422</v>
      </c>
      <c r="M65" s="108" t="s">
        <v>176</v>
      </c>
    </row>
    <row r="66" spans="1:13" ht="12.75">
      <c r="A66" s="32" t="s">
        <v>99</v>
      </c>
      <c r="B66" s="69">
        <v>433</v>
      </c>
      <c r="C66" s="37"/>
      <c r="D66" s="34"/>
      <c r="E66" s="34"/>
      <c r="F66" s="35"/>
      <c r="G66" s="36"/>
      <c r="H66" s="44" t="s">
        <v>15</v>
      </c>
      <c r="I66" s="104">
        <f>B66*K66</f>
        <v>194.85</v>
      </c>
      <c r="J66" s="104">
        <f>B66*L66</f>
        <v>779.4</v>
      </c>
      <c r="K66" s="105">
        <v>0.45</v>
      </c>
      <c r="L66" s="106">
        <v>1.8</v>
      </c>
      <c r="M66" s="108" t="s">
        <v>173</v>
      </c>
    </row>
    <row r="67" spans="1:13" ht="12.75">
      <c r="A67" s="32" t="s">
        <v>100</v>
      </c>
      <c r="B67" s="69">
        <v>1678</v>
      </c>
      <c r="C67" s="37"/>
      <c r="D67" s="34"/>
      <c r="E67" s="34"/>
      <c r="F67" s="35"/>
      <c r="G67" s="36"/>
      <c r="H67" s="32" t="s">
        <v>123</v>
      </c>
      <c r="I67" s="104">
        <v>597</v>
      </c>
      <c r="J67" s="104">
        <f>I67*4</f>
        <v>2388</v>
      </c>
      <c r="K67" s="105">
        <f t="shared" si="4"/>
        <v>0.3557806912991657</v>
      </c>
      <c r="L67" s="106">
        <f t="shared" si="5"/>
        <v>1.4231227651966627</v>
      </c>
      <c r="M67" s="108" t="s">
        <v>176</v>
      </c>
    </row>
    <row r="68" spans="1:13" ht="39.75" customHeight="1">
      <c r="A68" s="32" t="s">
        <v>101</v>
      </c>
      <c r="B68" s="69">
        <v>494</v>
      </c>
      <c r="C68" s="37" t="s">
        <v>182</v>
      </c>
      <c r="D68" s="34">
        <v>297.6</v>
      </c>
      <c r="E68" s="34">
        <v>722.71</v>
      </c>
      <c r="F68" s="35">
        <f>D68/B68</f>
        <v>0.6024291497975709</v>
      </c>
      <c r="G68" s="36">
        <f>E68/B68</f>
        <v>1.4629757085020243</v>
      </c>
      <c r="H68" s="44" t="s">
        <v>15</v>
      </c>
      <c r="I68" s="104">
        <f>K68*B68</f>
        <v>222.3</v>
      </c>
      <c r="J68" s="104">
        <f>L68*B68</f>
        <v>889.2</v>
      </c>
      <c r="K68" s="105">
        <v>0.45</v>
      </c>
      <c r="L68" s="106">
        <v>1.8</v>
      </c>
      <c r="M68" s="108" t="s">
        <v>173</v>
      </c>
    </row>
    <row r="69" spans="1:13" ht="12.75">
      <c r="A69" s="32" t="s">
        <v>102</v>
      </c>
      <c r="B69" s="69">
        <v>512</v>
      </c>
      <c r="C69" s="37"/>
      <c r="D69" s="34"/>
      <c r="E69" s="34"/>
      <c r="F69" s="35"/>
      <c r="G69" s="36"/>
      <c r="H69" s="44" t="s">
        <v>15</v>
      </c>
      <c r="I69" s="104">
        <f>K69*B69</f>
        <v>230.4</v>
      </c>
      <c r="J69" s="104">
        <f>L69*B69</f>
        <v>921.6</v>
      </c>
      <c r="K69" s="105">
        <v>0.45</v>
      </c>
      <c r="L69" s="106">
        <v>1.8</v>
      </c>
      <c r="M69" s="108" t="s">
        <v>173</v>
      </c>
    </row>
    <row r="70" spans="1:13" ht="25.5">
      <c r="A70" s="32" t="s">
        <v>103</v>
      </c>
      <c r="B70" s="69">
        <v>1225</v>
      </c>
      <c r="C70" s="37"/>
      <c r="D70" s="34"/>
      <c r="E70" s="34"/>
      <c r="F70" s="35"/>
      <c r="G70" s="36"/>
      <c r="H70" s="44" t="s">
        <v>135</v>
      </c>
      <c r="I70" s="104">
        <v>421</v>
      </c>
      <c r="J70" s="104">
        <v>1321</v>
      </c>
      <c r="K70" s="105">
        <f t="shared" si="4"/>
        <v>0.3436734693877551</v>
      </c>
      <c r="L70" s="106">
        <f t="shared" si="5"/>
        <v>1.0783673469387756</v>
      </c>
      <c r="M70" s="108" t="s">
        <v>176</v>
      </c>
    </row>
    <row r="71" spans="1:13" ht="25.5">
      <c r="A71" s="44" t="s">
        <v>104</v>
      </c>
      <c r="B71" s="69">
        <v>1281</v>
      </c>
      <c r="C71" s="37"/>
      <c r="D71" s="34"/>
      <c r="E71" s="34"/>
      <c r="F71" s="35"/>
      <c r="G71" s="36"/>
      <c r="H71" s="44" t="s">
        <v>135</v>
      </c>
      <c r="I71" s="104">
        <v>447</v>
      </c>
      <c r="J71" s="104">
        <v>1427</v>
      </c>
      <c r="K71" s="105">
        <f t="shared" si="4"/>
        <v>0.34894613583138173</v>
      </c>
      <c r="L71" s="106">
        <f t="shared" si="5"/>
        <v>1.1139734582357532</v>
      </c>
      <c r="M71" s="108" t="s">
        <v>176</v>
      </c>
    </row>
    <row r="72" spans="1:13" ht="12.75">
      <c r="A72" s="32" t="s">
        <v>105</v>
      </c>
      <c r="B72" s="69">
        <v>2436</v>
      </c>
      <c r="C72" s="37"/>
      <c r="D72" s="34"/>
      <c r="E72" s="34"/>
      <c r="F72" s="35"/>
      <c r="G72" s="36"/>
      <c r="H72" s="32" t="s">
        <v>39</v>
      </c>
      <c r="I72" s="104">
        <v>692</v>
      </c>
      <c r="J72" s="104">
        <f>I72*4</f>
        <v>2768</v>
      </c>
      <c r="K72" s="105">
        <f t="shared" si="4"/>
        <v>0.28407224958949095</v>
      </c>
      <c r="L72" s="106">
        <f t="shared" si="5"/>
        <v>1.1362889983579638</v>
      </c>
      <c r="M72" s="108" t="s">
        <v>176</v>
      </c>
    </row>
    <row r="73" spans="1:13" ht="12.75">
      <c r="A73" s="32" t="s">
        <v>106</v>
      </c>
      <c r="B73" s="69">
        <v>525</v>
      </c>
      <c r="C73" s="37" t="s">
        <v>121</v>
      </c>
      <c r="D73" s="34">
        <v>113.64</v>
      </c>
      <c r="E73" s="34">
        <f>D73*3</f>
        <v>340.92</v>
      </c>
      <c r="F73" s="35">
        <f>D73/B73</f>
        <v>0.21645714285714285</v>
      </c>
      <c r="G73" s="36">
        <f>E73/B73</f>
        <v>0.6493714285714286</v>
      </c>
      <c r="H73" s="32" t="s">
        <v>121</v>
      </c>
      <c r="I73" s="104">
        <v>113.64</v>
      </c>
      <c r="J73" s="104">
        <f>I73*3</f>
        <v>340.92</v>
      </c>
      <c r="K73" s="105">
        <f t="shared" si="4"/>
        <v>0.21645714285714285</v>
      </c>
      <c r="L73" s="106">
        <f t="shared" si="5"/>
        <v>0.6493714285714286</v>
      </c>
      <c r="M73" s="108" t="s">
        <v>176</v>
      </c>
    </row>
    <row r="74" spans="1:13" ht="12.75">
      <c r="A74" s="32" t="s">
        <v>107</v>
      </c>
      <c r="B74" s="69">
        <v>246</v>
      </c>
      <c r="C74" s="37" t="s">
        <v>121</v>
      </c>
      <c r="D74" s="34">
        <v>121.69</v>
      </c>
      <c r="E74" s="34">
        <f>D74*3</f>
        <v>365.07</v>
      </c>
      <c r="F74" s="35">
        <f>D74/B74</f>
        <v>0.4946747967479675</v>
      </c>
      <c r="G74" s="36">
        <f>E74/B74</f>
        <v>1.4840243902439023</v>
      </c>
      <c r="H74" s="37" t="s">
        <v>121</v>
      </c>
      <c r="I74" s="34">
        <v>121.69</v>
      </c>
      <c r="J74" s="34">
        <f>I74*3</f>
        <v>365.07</v>
      </c>
      <c r="K74" s="105">
        <f t="shared" si="4"/>
        <v>0.4946747967479675</v>
      </c>
      <c r="L74" s="106">
        <f t="shared" si="5"/>
        <v>1.4840243902439023</v>
      </c>
      <c r="M74" s="108" t="s">
        <v>181</v>
      </c>
    </row>
    <row r="75" spans="1:13" ht="12.75">
      <c r="A75" s="32" t="s">
        <v>108</v>
      </c>
      <c r="B75" s="69">
        <v>296</v>
      </c>
      <c r="C75" s="37" t="s">
        <v>121</v>
      </c>
      <c r="D75" s="34">
        <v>71.17</v>
      </c>
      <c r="E75" s="34">
        <f>D75*3</f>
        <v>213.51</v>
      </c>
      <c r="F75" s="35">
        <f>D75/B75</f>
        <v>0.2404391891891892</v>
      </c>
      <c r="G75" s="36">
        <f>E75/B75</f>
        <v>0.7213175675675675</v>
      </c>
      <c r="H75" s="37" t="s">
        <v>121</v>
      </c>
      <c r="I75" s="34">
        <v>71.17</v>
      </c>
      <c r="J75" s="34">
        <f>I75*3</f>
        <v>213.51</v>
      </c>
      <c r="K75" s="105">
        <f t="shared" si="4"/>
        <v>0.2404391891891892</v>
      </c>
      <c r="L75" s="106">
        <f t="shared" si="5"/>
        <v>0.7213175675675675</v>
      </c>
      <c r="M75" s="108" t="s">
        <v>181</v>
      </c>
    </row>
    <row r="76" spans="1:13" ht="12.75">
      <c r="A76" s="32" t="s">
        <v>109</v>
      </c>
      <c r="B76" s="69">
        <v>236</v>
      </c>
      <c r="C76" s="37"/>
      <c r="D76" s="34"/>
      <c r="E76" s="34"/>
      <c r="F76" s="35"/>
      <c r="G76" s="36"/>
      <c r="H76" s="32" t="s">
        <v>123</v>
      </c>
      <c r="I76" s="104">
        <v>91</v>
      </c>
      <c r="J76" s="104">
        <f>I76*4</f>
        <v>364</v>
      </c>
      <c r="K76" s="105">
        <f t="shared" si="4"/>
        <v>0.3855932203389831</v>
      </c>
      <c r="L76" s="106">
        <f t="shared" si="5"/>
        <v>1.5423728813559323</v>
      </c>
      <c r="M76" s="108" t="s">
        <v>176</v>
      </c>
    </row>
    <row r="77" spans="1:13" ht="12.75">
      <c r="A77" s="32" t="s">
        <v>110</v>
      </c>
      <c r="B77" s="69">
        <v>389</v>
      </c>
      <c r="C77" s="37" t="s">
        <v>172</v>
      </c>
      <c r="D77" s="34">
        <f>43.32+46.6</f>
        <v>89.92</v>
      </c>
      <c r="E77" s="34">
        <f>D77</f>
        <v>89.92</v>
      </c>
      <c r="F77" s="35">
        <f>D77/B77</f>
        <v>0.23115681233933164</v>
      </c>
      <c r="G77" s="36">
        <f>E77/B77</f>
        <v>0.23115681233933164</v>
      </c>
      <c r="H77" s="44" t="s">
        <v>47</v>
      </c>
      <c r="I77" s="104">
        <f>B77*K77</f>
        <v>175.05</v>
      </c>
      <c r="J77" s="104">
        <f>L77*B77</f>
        <v>700.2</v>
      </c>
      <c r="K77" s="105">
        <v>0.45</v>
      </c>
      <c r="L77" s="106">
        <v>1.8</v>
      </c>
      <c r="M77" s="108" t="s">
        <v>173</v>
      </c>
    </row>
    <row r="78" spans="1:13" ht="12.75">
      <c r="A78" s="32" t="s">
        <v>111</v>
      </c>
      <c r="B78" s="69">
        <v>218</v>
      </c>
      <c r="C78" s="39" t="s">
        <v>122</v>
      </c>
      <c r="D78" s="34"/>
      <c r="E78" s="34"/>
      <c r="F78" s="35"/>
      <c r="G78" s="36"/>
      <c r="H78" s="32" t="s">
        <v>123</v>
      </c>
      <c r="I78" s="104">
        <v>91</v>
      </c>
      <c r="J78" s="104">
        <f>I78*4</f>
        <v>364</v>
      </c>
      <c r="K78" s="105">
        <f t="shared" si="4"/>
        <v>0.41743119266055045</v>
      </c>
      <c r="L78" s="106">
        <f t="shared" si="5"/>
        <v>1.6697247706422018</v>
      </c>
      <c r="M78" s="108" t="s">
        <v>176</v>
      </c>
    </row>
    <row r="79" spans="1:13" ht="22.5">
      <c r="A79" s="32" t="s">
        <v>112</v>
      </c>
      <c r="B79" s="69">
        <v>530</v>
      </c>
      <c r="C79" s="37" t="s">
        <v>152</v>
      </c>
      <c r="D79" s="34">
        <v>140.63</v>
      </c>
      <c r="E79" s="34">
        <f>D79*2</f>
        <v>281.26</v>
      </c>
      <c r="F79" s="35">
        <f>D79/B79</f>
        <v>0.2653396226415094</v>
      </c>
      <c r="G79" s="36">
        <f>E79/B79</f>
        <v>0.5306792452830188</v>
      </c>
      <c r="H79" s="32" t="s">
        <v>127</v>
      </c>
      <c r="I79" s="34">
        <v>140.63</v>
      </c>
      <c r="J79" s="104">
        <v>359</v>
      </c>
      <c r="K79" s="105">
        <f t="shared" si="4"/>
        <v>0.2653396226415094</v>
      </c>
      <c r="L79" s="106">
        <f t="shared" si="5"/>
        <v>0.6773584905660377</v>
      </c>
      <c r="M79" s="107" t="s">
        <v>183</v>
      </c>
    </row>
    <row r="80" spans="1:13" ht="12.75">
      <c r="A80" s="32" t="s">
        <v>113</v>
      </c>
      <c r="B80" s="69">
        <v>469</v>
      </c>
      <c r="C80" s="37"/>
      <c r="D80" s="34"/>
      <c r="E80" s="34"/>
      <c r="F80" s="35"/>
      <c r="G80" s="36"/>
      <c r="H80" s="44" t="s">
        <v>39</v>
      </c>
      <c r="I80" s="104">
        <f>B80*K80</f>
        <v>211.05</v>
      </c>
      <c r="J80" s="104">
        <f>L80*B80</f>
        <v>844.2</v>
      </c>
      <c r="K80" s="105">
        <v>0.45</v>
      </c>
      <c r="L80" s="106">
        <v>1.8</v>
      </c>
      <c r="M80" s="108" t="s">
        <v>173</v>
      </c>
    </row>
    <row r="81" spans="1:13" ht="12.75">
      <c r="A81" s="32" t="s">
        <v>114</v>
      </c>
      <c r="B81" s="69">
        <v>304</v>
      </c>
      <c r="C81" s="39" t="s">
        <v>167</v>
      </c>
      <c r="D81" s="34"/>
      <c r="E81" s="34"/>
      <c r="F81" s="35"/>
      <c r="G81" s="36"/>
      <c r="H81" s="44" t="s">
        <v>167</v>
      </c>
      <c r="I81" s="104">
        <v>180</v>
      </c>
      <c r="J81" s="104">
        <f>I81*5</f>
        <v>900</v>
      </c>
      <c r="K81" s="105">
        <f t="shared" si="4"/>
        <v>0.5921052631578947</v>
      </c>
      <c r="L81" s="106">
        <f t="shared" si="5"/>
        <v>2.960526315789474</v>
      </c>
      <c r="M81" s="108" t="s">
        <v>176</v>
      </c>
    </row>
    <row r="82" spans="1:13" ht="12.75">
      <c r="A82" s="32" t="s">
        <v>115</v>
      </c>
      <c r="B82" s="69">
        <v>509</v>
      </c>
      <c r="C82" s="37"/>
      <c r="D82" s="34"/>
      <c r="E82" s="34"/>
      <c r="F82" s="35"/>
      <c r="G82" s="36"/>
      <c r="H82" s="44" t="s">
        <v>123</v>
      </c>
      <c r="I82" s="104">
        <v>182</v>
      </c>
      <c r="J82" s="104">
        <v>726</v>
      </c>
      <c r="K82" s="105">
        <f t="shared" si="4"/>
        <v>0.3575638506876228</v>
      </c>
      <c r="L82" s="106">
        <f t="shared" si="5"/>
        <v>1.4263261296660117</v>
      </c>
      <c r="M82" s="108" t="s">
        <v>176</v>
      </c>
    </row>
    <row r="83" spans="1:13" ht="12.75">
      <c r="A83" s="32" t="s">
        <v>116</v>
      </c>
      <c r="B83" s="69">
        <v>536</v>
      </c>
      <c r="C83" s="37"/>
      <c r="D83" s="34"/>
      <c r="E83" s="34"/>
      <c r="F83" s="35"/>
      <c r="G83" s="36"/>
      <c r="H83" s="44" t="s">
        <v>123</v>
      </c>
      <c r="I83" s="104">
        <v>186</v>
      </c>
      <c r="J83" s="104">
        <v>743</v>
      </c>
      <c r="K83" s="105">
        <f t="shared" si="4"/>
        <v>0.34701492537313433</v>
      </c>
      <c r="L83" s="106">
        <f t="shared" si="5"/>
        <v>1.3861940298507462</v>
      </c>
      <c r="M83" s="108" t="s">
        <v>176</v>
      </c>
    </row>
    <row r="84" spans="1:13" ht="12.75">
      <c r="A84" s="32" t="s">
        <v>117</v>
      </c>
      <c r="B84" s="69">
        <v>300</v>
      </c>
      <c r="C84" s="37" t="s">
        <v>130</v>
      </c>
      <c r="D84" s="34">
        <v>139.85</v>
      </c>
      <c r="E84" s="34">
        <f>D84*5</f>
        <v>699.25</v>
      </c>
      <c r="F84" s="35">
        <f>D84/B84</f>
        <v>0.4661666666666667</v>
      </c>
      <c r="G84" s="36">
        <f>E84/B84</f>
        <v>2.3308333333333335</v>
      </c>
      <c r="H84" s="44" t="s">
        <v>47</v>
      </c>
      <c r="I84" s="104">
        <v>153</v>
      </c>
      <c r="J84" s="104">
        <f>I84*5</f>
        <v>765</v>
      </c>
      <c r="K84" s="105">
        <f t="shared" si="4"/>
        <v>0.51</v>
      </c>
      <c r="L84" s="106">
        <f t="shared" si="5"/>
        <v>2.55</v>
      </c>
      <c r="M84" s="108" t="s">
        <v>176</v>
      </c>
    </row>
    <row r="85" spans="1:13" ht="12.75">
      <c r="A85" s="32" t="s">
        <v>118</v>
      </c>
      <c r="B85" s="69">
        <v>229</v>
      </c>
      <c r="C85" s="37" t="s">
        <v>130</v>
      </c>
      <c r="D85" s="34">
        <v>139.97</v>
      </c>
      <c r="E85" s="34">
        <f>D85*5</f>
        <v>699.85</v>
      </c>
      <c r="F85" s="35">
        <f>D85/B85</f>
        <v>0.6112227074235808</v>
      </c>
      <c r="G85" s="36">
        <f>E85/B85</f>
        <v>3.0561135371179042</v>
      </c>
      <c r="H85" s="44" t="s">
        <v>47</v>
      </c>
      <c r="I85" s="104">
        <v>153</v>
      </c>
      <c r="J85" s="104">
        <f>I85*5</f>
        <v>765</v>
      </c>
      <c r="K85" s="105">
        <f t="shared" si="4"/>
        <v>0.6681222707423581</v>
      </c>
      <c r="L85" s="106">
        <f t="shared" si="5"/>
        <v>3.3406113537117905</v>
      </c>
      <c r="M85" s="108" t="s">
        <v>176</v>
      </c>
    </row>
    <row r="86" spans="1:13" ht="12.75">
      <c r="A86" s="32" t="s">
        <v>119</v>
      </c>
      <c r="B86" s="69">
        <v>266</v>
      </c>
      <c r="C86" s="37" t="s">
        <v>130</v>
      </c>
      <c r="D86" s="34">
        <v>153.4</v>
      </c>
      <c r="E86" s="34">
        <f>D86*5</f>
        <v>767</v>
      </c>
      <c r="F86" s="35">
        <f>D86/B86</f>
        <v>0.5766917293233083</v>
      </c>
      <c r="G86" s="36">
        <f>E86/B86</f>
        <v>2.8834586466165413</v>
      </c>
      <c r="H86" s="44" t="s">
        <v>47</v>
      </c>
      <c r="I86" s="104">
        <v>153.4</v>
      </c>
      <c r="J86" s="104">
        <f>I86*5</f>
        <v>767</v>
      </c>
      <c r="K86" s="105">
        <f t="shared" si="4"/>
        <v>0.5766917293233083</v>
      </c>
      <c r="L86" s="106">
        <f t="shared" si="5"/>
        <v>2.8834586466165413</v>
      </c>
      <c r="M86" s="108" t="s">
        <v>176</v>
      </c>
    </row>
    <row r="87" spans="1:13" ht="12.75">
      <c r="A87" s="32" t="s">
        <v>120</v>
      </c>
      <c r="B87" s="69">
        <v>386</v>
      </c>
      <c r="C87" s="37"/>
      <c r="D87" s="34"/>
      <c r="E87" s="34"/>
      <c r="F87" s="35"/>
      <c r="G87" s="36"/>
      <c r="H87" s="44" t="s">
        <v>47</v>
      </c>
      <c r="I87" s="104">
        <f>K87*B87</f>
        <v>173.70000000000002</v>
      </c>
      <c r="J87" s="104">
        <f>L87*B87</f>
        <v>694.8000000000001</v>
      </c>
      <c r="K87" s="105">
        <v>0.45</v>
      </c>
      <c r="L87" s="106">
        <v>1.8</v>
      </c>
      <c r="M87" s="108" t="s">
        <v>173</v>
      </c>
    </row>
    <row r="88" spans="1:13" ht="22.5">
      <c r="A88" s="44" t="s">
        <v>178</v>
      </c>
      <c r="B88" s="69">
        <v>143</v>
      </c>
      <c r="C88" s="37" t="s">
        <v>16</v>
      </c>
      <c r="D88" s="34">
        <v>121</v>
      </c>
      <c r="E88" s="34">
        <f>D88*3</f>
        <v>363</v>
      </c>
      <c r="F88" s="35">
        <f>D88/B88</f>
        <v>0.8461538461538461</v>
      </c>
      <c r="G88" s="36">
        <f>E88/B88</f>
        <v>2.5384615384615383</v>
      </c>
      <c r="H88" s="37" t="s">
        <v>16</v>
      </c>
      <c r="I88" s="34">
        <v>121</v>
      </c>
      <c r="J88" s="34">
        <f>I88*3</f>
        <v>363</v>
      </c>
      <c r="K88" s="35">
        <f>I88/B88</f>
        <v>0.8461538461538461</v>
      </c>
      <c r="L88" s="36">
        <f>J88/B88</f>
        <v>2.5384615384615383</v>
      </c>
      <c r="M88" s="107" t="s">
        <v>179</v>
      </c>
    </row>
    <row r="89" spans="1:13" ht="22.5">
      <c r="A89" s="44" t="s">
        <v>177</v>
      </c>
      <c r="B89" s="69">
        <v>210</v>
      </c>
      <c r="C89" s="37"/>
      <c r="D89" s="34"/>
      <c r="E89" s="34"/>
      <c r="F89" s="35"/>
      <c r="G89" s="36"/>
      <c r="H89" s="44" t="s">
        <v>123</v>
      </c>
      <c r="I89" s="104">
        <f>K89*B89</f>
        <v>84</v>
      </c>
      <c r="J89" s="104">
        <f>L89*B89</f>
        <v>252</v>
      </c>
      <c r="K89" s="105">
        <v>0.4</v>
      </c>
      <c r="L89" s="106">
        <v>1.2</v>
      </c>
      <c r="M89" s="107" t="s">
        <v>191</v>
      </c>
    </row>
    <row r="90" spans="1:13" ht="12.75" customHeight="1" thickBot="1">
      <c r="A90" s="9"/>
      <c r="B90" s="70"/>
      <c r="C90" s="9"/>
      <c r="D90" s="10"/>
      <c r="E90" s="10"/>
      <c r="F90" s="42"/>
      <c r="G90" s="43"/>
      <c r="H90" s="9"/>
      <c r="I90" s="10"/>
      <c r="J90" s="10"/>
      <c r="K90" s="42"/>
      <c r="L90" s="43"/>
      <c r="M90" s="109"/>
    </row>
    <row r="91" spans="1:13" ht="13.5" thickBot="1">
      <c r="A91" s="22" t="s">
        <v>12</v>
      </c>
      <c r="B91" s="71">
        <f>SUM(B4:B90)</f>
        <v>42092</v>
      </c>
      <c r="C91" s="22" t="s">
        <v>13</v>
      </c>
      <c r="D91" s="23">
        <f>SUM(D4:D90)</f>
        <v>8570.930000000002</v>
      </c>
      <c r="E91" s="24">
        <f>SUM(E4:E90)</f>
        <v>30604.319999999992</v>
      </c>
      <c r="F91" s="25">
        <f>D91/B91</f>
        <v>0.20362372897462705</v>
      </c>
      <c r="G91" s="26">
        <f>E91/B91</f>
        <v>0.7270816307136746</v>
      </c>
      <c r="H91" s="22" t="s">
        <v>13</v>
      </c>
      <c r="I91" s="23">
        <f>SUM(I4:I90)</f>
        <v>16932.649999999998</v>
      </c>
      <c r="J91" s="24">
        <f>SUM(J4:J90)</f>
        <v>67823.55999999998</v>
      </c>
      <c r="K91" s="25">
        <f>I91/B91</f>
        <v>0.40227715480376314</v>
      </c>
      <c r="L91" s="26">
        <f>J91/B91</f>
        <v>1.6113171148911902</v>
      </c>
      <c r="M91" s="26"/>
    </row>
    <row r="93" ht="42.75" customHeight="1" thickBot="1"/>
    <row r="94" spans="1:13" ht="13.5" thickBot="1">
      <c r="A94" s="124" t="s">
        <v>17</v>
      </c>
      <c r="B94" s="124"/>
      <c r="C94" s="120" t="s">
        <v>14</v>
      </c>
      <c r="D94" s="121"/>
      <c r="E94" s="121"/>
      <c r="F94" s="121"/>
      <c r="G94" s="121"/>
      <c r="H94" s="121"/>
      <c r="I94" s="121"/>
      <c r="J94" s="121"/>
      <c r="K94" s="121"/>
      <c r="L94" s="121"/>
      <c r="M94" s="122"/>
    </row>
    <row r="95" spans="1:13" ht="13.5" thickBot="1">
      <c r="A95" s="126"/>
      <c r="B95" s="126"/>
      <c r="C95" s="123" t="s">
        <v>0</v>
      </c>
      <c r="D95" s="123"/>
      <c r="E95" s="123"/>
      <c r="F95" s="123"/>
      <c r="G95" s="123"/>
      <c r="H95" s="125" t="s">
        <v>1</v>
      </c>
      <c r="I95" s="125"/>
      <c r="J95" s="125"/>
      <c r="K95" s="125"/>
      <c r="L95" s="125"/>
      <c r="M95" s="125"/>
    </row>
    <row r="96" spans="1:13" ht="38.25">
      <c r="A96" s="82" t="s">
        <v>2</v>
      </c>
      <c r="B96" s="83" t="s">
        <v>3</v>
      </c>
      <c r="C96" s="67" t="s">
        <v>4</v>
      </c>
      <c r="D96" s="87" t="s">
        <v>5</v>
      </c>
      <c r="E96" s="87" t="s">
        <v>6</v>
      </c>
      <c r="F96" s="20" t="s">
        <v>7</v>
      </c>
      <c r="G96" s="18" t="s">
        <v>8</v>
      </c>
      <c r="H96" s="19" t="s">
        <v>9</v>
      </c>
      <c r="I96" s="90" t="s">
        <v>5</v>
      </c>
      <c r="J96" s="87" t="s">
        <v>10</v>
      </c>
      <c r="K96" s="20" t="s">
        <v>7</v>
      </c>
      <c r="L96" s="21" t="s">
        <v>8</v>
      </c>
      <c r="M96" s="21" t="s">
        <v>11</v>
      </c>
    </row>
    <row r="97" spans="1:13" ht="12.75">
      <c r="A97" s="32" t="s">
        <v>56</v>
      </c>
      <c r="B97" s="69">
        <v>366</v>
      </c>
      <c r="C97" s="33" t="s">
        <v>150</v>
      </c>
      <c r="D97" s="34">
        <v>159</v>
      </c>
      <c r="E97" s="34">
        <v>636.1</v>
      </c>
      <c r="F97" s="35">
        <f>D97/B97</f>
        <v>0.4344262295081967</v>
      </c>
      <c r="G97" s="36">
        <f>E97/B97</f>
        <v>1.7379781420765028</v>
      </c>
      <c r="H97" s="32" t="s">
        <v>15</v>
      </c>
      <c r="I97" s="104">
        <f>K97*B97</f>
        <v>219.6</v>
      </c>
      <c r="J97" s="104">
        <f>L97*B97</f>
        <v>1098</v>
      </c>
      <c r="K97" s="35">
        <v>0.6</v>
      </c>
      <c r="L97" s="36">
        <v>3</v>
      </c>
      <c r="M97" s="108" t="s">
        <v>173</v>
      </c>
    </row>
    <row r="98" spans="1:13" ht="22.5">
      <c r="A98" s="32" t="s">
        <v>58</v>
      </c>
      <c r="B98" s="69">
        <v>301</v>
      </c>
      <c r="C98" s="39" t="s">
        <v>158</v>
      </c>
      <c r="D98" s="34"/>
      <c r="E98" s="34"/>
      <c r="F98" s="35"/>
      <c r="G98" s="36"/>
      <c r="H98" s="32" t="s">
        <v>15</v>
      </c>
      <c r="I98" s="104">
        <f>K98*B98</f>
        <v>180.6</v>
      </c>
      <c r="J98" s="104">
        <f>L98*B98</f>
        <v>903</v>
      </c>
      <c r="K98" s="35">
        <v>0.6</v>
      </c>
      <c r="L98" s="36">
        <v>3</v>
      </c>
      <c r="M98" s="107" t="s">
        <v>180</v>
      </c>
    </row>
    <row r="99" spans="1:13" ht="12.75" customHeight="1">
      <c r="A99" s="32" t="s">
        <v>136</v>
      </c>
      <c r="B99" s="69">
        <v>658</v>
      </c>
      <c r="C99" s="33"/>
      <c r="D99" s="34"/>
      <c r="E99" s="34"/>
      <c r="F99" s="35"/>
      <c r="G99" s="36"/>
      <c r="H99" s="32" t="s">
        <v>15</v>
      </c>
      <c r="I99" s="104">
        <f>K99*B99</f>
        <v>394.8</v>
      </c>
      <c r="J99" s="104">
        <f>L99*B99</f>
        <v>1974</v>
      </c>
      <c r="K99" s="105">
        <v>0.6</v>
      </c>
      <c r="L99" s="111">
        <v>3</v>
      </c>
      <c r="M99" s="108" t="s">
        <v>176</v>
      </c>
    </row>
    <row r="100" spans="1:13" ht="12.75" customHeight="1">
      <c r="A100" s="32" t="s">
        <v>65</v>
      </c>
      <c r="B100" s="69">
        <v>140</v>
      </c>
      <c r="C100" s="117" t="s">
        <v>187</v>
      </c>
      <c r="D100" s="118"/>
      <c r="E100" s="118"/>
      <c r="F100" s="118"/>
      <c r="G100" s="118"/>
      <c r="H100" s="118"/>
      <c r="I100" s="118"/>
      <c r="J100" s="118"/>
      <c r="K100" s="118"/>
      <c r="L100" s="118"/>
      <c r="M100" s="119"/>
    </row>
    <row r="101" spans="1:13" ht="12.75">
      <c r="A101" s="32" t="s">
        <v>137</v>
      </c>
      <c r="B101" s="69">
        <v>736</v>
      </c>
      <c r="C101" s="33"/>
      <c r="D101" s="34"/>
      <c r="E101" s="34"/>
      <c r="F101" s="35"/>
      <c r="G101" s="36"/>
      <c r="H101" s="32" t="s">
        <v>15</v>
      </c>
      <c r="I101" s="104">
        <f>K101*B101</f>
        <v>441.59999999999997</v>
      </c>
      <c r="J101" s="104">
        <f>L101*B101</f>
        <v>2208</v>
      </c>
      <c r="K101" s="105">
        <v>0.6</v>
      </c>
      <c r="L101" s="111">
        <v>3</v>
      </c>
      <c r="M101" s="108" t="s">
        <v>173</v>
      </c>
    </row>
    <row r="102" spans="1:13" ht="12.75">
      <c r="A102" s="32" t="s">
        <v>66</v>
      </c>
      <c r="B102" s="69">
        <v>293</v>
      </c>
      <c r="C102" s="84" t="s">
        <v>162</v>
      </c>
      <c r="D102" s="34"/>
      <c r="E102" s="34"/>
      <c r="F102" s="35"/>
      <c r="G102" s="36"/>
      <c r="H102" s="32" t="s">
        <v>47</v>
      </c>
      <c r="I102" s="104">
        <v>136</v>
      </c>
      <c r="J102" s="104">
        <v>680</v>
      </c>
      <c r="K102" s="105">
        <v>0.4035608308605341</v>
      </c>
      <c r="L102" s="111">
        <v>2.0178041543026706</v>
      </c>
      <c r="M102" s="108" t="s">
        <v>176</v>
      </c>
    </row>
    <row r="103" spans="1:13" ht="25.5">
      <c r="A103" s="112" t="s">
        <v>68</v>
      </c>
      <c r="B103" s="113">
        <v>287</v>
      </c>
      <c r="C103" s="37" t="s">
        <v>168</v>
      </c>
      <c r="D103" s="34">
        <v>130.67</v>
      </c>
      <c r="E103" s="34">
        <v>477.22</v>
      </c>
      <c r="F103" s="35">
        <v>0.4552961672473867</v>
      </c>
      <c r="G103" s="36">
        <v>1.662787456445993</v>
      </c>
      <c r="H103" s="33" t="s">
        <v>15</v>
      </c>
      <c r="I103" s="34">
        <v>172.2</v>
      </c>
      <c r="J103" s="34">
        <v>861</v>
      </c>
      <c r="K103" s="35">
        <v>0.6</v>
      </c>
      <c r="L103" s="36">
        <v>3</v>
      </c>
      <c r="M103" s="107" t="s">
        <v>174</v>
      </c>
    </row>
    <row r="104" spans="1:13" ht="13.5" thickBot="1">
      <c r="A104" s="9"/>
      <c r="B104" s="70"/>
      <c r="C104" s="85"/>
      <c r="D104" s="65"/>
      <c r="E104" s="65"/>
      <c r="F104" s="66"/>
      <c r="G104" s="86"/>
      <c r="H104" s="85"/>
      <c r="I104" s="65"/>
      <c r="J104" s="65"/>
      <c r="K104" s="66"/>
      <c r="L104" s="86"/>
      <c r="M104" s="109"/>
    </row>
    <row r="105" spans="1:13" ht="13.5" thickBot="1">
      <c r="A105" s="22" t="s">
        <v>12</v>
      </c>
      <c r="B105" s="75">
        <f>SUM(B97:B103)</f>
        <v>2781</v>
      </c>
      <c r="C105" s="22" t="s">
        <v>13</v>
      </c>
      <c r="D105" s="64">
        <f>SUM(D97:D103)</f>
        <v>289.66999999999996</v>
      </c>
      <c r="E105" s="23">
        <f>SUM(E97:E103)</f>
        <v>1113.3200000000002</v>
      </c>
      <c r="F105" s="25">
        <f>D105/B105</f>
        <v>0.10416037396619919</v>
      </c>
      <c r="G105" s="26">
        <f>E105/B105</f>
        <v>0.4003308162531464</v>
      </c>
      <c r="H105" s="22" t="s">
        <v>15</v>
      </c>
      <c r="I105" s="23">
        <f>SUM(I97:I103)</f>
        <v>1544.8</v>
      </c>
      <c r="J105" s="23">
        <f>SUM(J97:J103)</f>
        <v>7724</v>
      </c>
      <c r="K105" s="25">
        <f>I105/B105</f>
        <v>0.5554836389787846</v>
      </c>
      <c r="L105" s="26">
        <f>J105/B105</f>
        <v>2.777418194893923</v>
      </c>
      <c r="M105" s="26"/>
    </row>
    <row r="106" spans="4:13" ht="12.75">
      <c r="D106" s="88"/>
      <c r="E106" s="88"/>
      <c r="F106" s="7"/>
      <c r="G106" s="7"/>
      <c r="H106" s="8"/>
      <c r="I106" s="88"/>
      <c r="J106" s="88"/>
      <c r="K106" s="7"/>
      <c r="L106" s="7"/>
      <c r="M106" s="7"/>
    </row>
    <row r="107" spans="4:13" ht="13.5" thickBot="1">
      <c r="D107" s="88"/>
      <c r="E107" s="88"/>
      <c r="F107" s="7"/>
      <c r="G107" s="7"/>
      <c r="H107" s="8"/>
      <c r="I107" s="88"/>
      <c r="J107" s="88"/>
      <c r="K107" s="7"/>
      <c r="L107" s="7"/>
      <c r="M107" s="7"/>
    </row>
    <row r="108" spans="1:13" ht="13.5" thickBot="1">
      <c r="A108" s="124" t="s">
        <v>46</v>
      </c>
      <c r="B108" s="124"/>
      <c r="C108" s="120" t="s">
        <v>45</v>
      </c>
      <c r="D108" s="121"/>
      <c r="E108" s="121"/>
      <c r="F108" s="121"/>
      <c r="G108" s="121"/>
      <c r="H108" s="121"/>
      <c r="I108" s="121"/>
      <c r="J108" s="121"/>
      <c r="K108" s="121"/>
      <c r="L108" s="121"/>
      <c r="M108" s="122"/>
    </row>
    <row r="109" spans="1:13" ht="13.5" thickBot="1">
      <c r="A109" s="124"/>
      <c r="B109" s="124"/>
      <c r="C109" s="123" t="s">
        <v>0</v>
      </c>
      <c r="D109" s="123"/>
      <c r="E109" s="123"/>
      <c r="F109" s="123"/>
      <c r="G109" s="123"/>
      <c r="H109" s="125" t="s">
        <v>1</v>
      </c>
      <c r="I109" s="125"/>
      <c r="J109" s="125"/>
      <c r="K109" s="125"/>
      <c r="L109" s="125"/>
      <c r="M109" s="125"/>
    </row>
    <row r="110" spans="1:13" ht="39" thickBot="1">
      <c r="A110" s="17" t="s">
        <v>2</v>
      </c>
      <c r="B110" s="68" t="s">
        <v>3</v>
      </c>
      <c r="C110" s="19" t="s">
        <v>4</v>
      </c>
      <c r="D110" s="87" t="s">
        <v>5</v>
      </c>
      <c r="E110" s="87" t="s">
        <v>6</v>
      </c>
      <c r="F110" s="20" t="s">
        <v>7</v>
      </c>
      <c r="G110" s="18" t="s">
        <v>8</v>
      </c>
      <c r="H110" s="19" t="s">
        <v>9</v>
      </c>
      <c r="I110" s="90" t="s">
        <v>5</v>
      </c>
      <c r="J110" s="87" t="s">
        <v>10</v>
      </c>
      <c r="K110" s="20" t="s">
        <v>7</v>
      </c>
      <c r="L110" s="21" t="s">
        <v>8</v>
      </c>
      <c r="M110" s="21" t="s">
        <v>11</v>
      </c>
    </row>
    <row r="111" spans="1:13" ht="25.5">
      <c r="A111" s="27" t="s">
        <v>35</v>
      </c>
      <c r="B111" s="73">
        <v>571</v>
      </c>
      <c r="C111" s="40" t="s">
        <v>131</v>
      </c>
      <c r="D111" s="29">
        <v>148.51</v>
      </c>
      <c r="E111" s="29">
        <f>D111*5</f>
        <v>742.55</v>
      </c>
      <c r="F111" s="30">
        <f>D111/B111</f>
        <v>0.26008756567425567</v>
      </c>
      <c r="G111" s="31">
        <f>E111/B111</f>
        <v>1.3004378283712783</v>
      </c>
      <c r="H111" s="45" t="s">
        <v>138</v>
      </c>
      <c r="I111" s="101">
        <v>208</v>
      </c>
      <c r="J111" s="101">
        <v>920</v>
      </c>
      <c r="K111" s="102">
        <f>I111/B111</f>
        <v>0.36427320490367776</v>
      </c>
      <c r="L111" s="114">
        <f>J111/B111</f>
        <v>1.6112084063047285</v>
      </c>
      <c r="M111" s="103" t="s">
        <v>176</v>
      </c>
    </row>
    <row r="112" spans="1:13" ht="12.75" customHeight="1" thickBot="1">
      <c r="A112" s="9"/>
      <c r="B112" s="74"/>
      <c r="C112" s="41"/>
      <c r="D112" s="10"/>
      <c r="E112" s="10"/>
      <c r="F112" s="42"/>
      <c r="G112" s="43"/>
      <c r="H112" s="9"/>
      <c r="I112" s="10"/>
      <c r="J112" s="10"/>
      <c r="K112" s="42"/>
      <c r="L112" s="115"/>
      <c r="M112" s="109"/>
    </row>
    <row r="113" spans="1:13" ht="13.5" thickBot="1">
      <c r="A113" s="22" t="s">
        <v>12</v>
      </c>
      <c r="B113" s="71">
        <f>SUM(B111:B112)</f>
        <v>571</v>
      </c>
      <c r="C113" s="22" t="s">
        <v>13</v>
      </c>
      <c r="D113" s="23">
        <f>SUM(D111:D112)</f>
        <v>148.51</v>
      </c>
      <c r="E113" s="23">
        <f>SUM(E111:E112)</f>
        <v>742.55</v>
      </c>
      <c r="F113" s="25">
        <f>D113/B113</f>
        <v>0.26008756567425567</v>
      </c>
      <c r="G113" s="26">
        <f>E113/B113</f>
        <v>1.3004378283712783</v>
      </c>
      <c r="H113" s="22" t="s">
        <v>13</v>
      </c>
      <c r="I113" s="23">
        <f>SUM(I111:I112)</f>
        <v>208</v>
      </c>
      <c r="J113" s="24">
        <f>SUM(J111:J112)</f>
        <v>920</v>
      </c>
      <c r="K113" s="25">
        <f>I113/B113</f>
        <v>0.36427320490367776</v>
      </c>
      <c r="L113" s="26">
        <f>J113/B113</f>
        <v>1.6112084063047285</v>
      </c>
      <c r="M113" s="26"/>
    </row>
    <row r="114" ht="63" customHeight="1"/>
    <row r="115" ht="27.75" customHeight="1" thickBot="1"/>
    <row r="116" spans="1:13" ht="13.5" thickBot="1">
      <c r="A116" s="124" t="s">
        <v>49</v>
      </c>
      <c r="B116" s="124"/>
      <c r="C116" s="120" t="s">
        <v>50</v>
      </c>
      <c r="D116" s="121"/>
      <c r="E116" s="121"/>
      <c r="F116" s="121"/>
      <c r="G116" s="121"/>
      <c r="H116" s="121"/>
      <c r="I116" s="121"/>
      <c r="J116" s="121"/>
      <c r="K116" s="121"/>
      <c r="L116" s="121"/>
      <c r="M116" s="122"/>
    </row>
    <row r="117" spans="1:13" ht="13.5" thickBot="1">
      <c r="A117" s="124"/>
      <c r="B117" s="124"/>
      <c r="C117" s="123" t="s">
        <v>0</v>
      </c>
      <c r="D117" s="123"/>
      <c r="E117" s="123"/>
      <c r="F117" s="123"/>
      <c r="G117" s="123"/>
      <c r="H117" s="125" t="s">
        <v>1</v>
      </c>
      <c r="I117" s="125"/>
      <c r="J117" s="125"/>
      <c r="K117" s="125"/>
      <c r="L117" s="125"/>
      <c r="M117" s="125"/>
    </row>
    <row r="118" spans="1:13" ht="39" thickBot="1">
      <c r="A118" s="17" t="s">
        <v>2</v>
      </c>
      <c r="B118" s="68" t="s">
        <v>3</v>
      </c>
      <c r="C118" s="19" t="s">
        <v>4</v>
      </c>
      <c r="D118" s="87" t="s">
        <v>5</v>
      </c>
      <c r="E118" s="87" t="s">
        <v>6</v>
      </c>
      <c r="F118" s="20" t="s">
        <v>7</v>
      </c>
      <c r="G118" s="18" t="s">
        <v>8</v>
      </c>
      <c r="H118" s="19" t="s">
        <v>9</v>
      </c>
      <c r="I118" s="90" t="s">
        <v>5</v>
      </c>
      <c r="J118" s="87" t="s">
        <v>10</v>
      </c>
      <c r="K118" s="20" t="s">
        <v>7</v>
      </c>
      <c r="L118" s="21" t="s">
        <v>8</v>
      </c>
      <c r="M118" s="21" t="s">
        <v>11</v>
      </c>
    </row>
    <row r="119" spans="1:13" ht="12.75">
      <c r="A119" s="27" t="s">
        <v>139</v>
      </c>
      <c r="B119" s="73">
        <v>4622</v>
      </c>
      <c r="C119" s="40" t="s">
        <v>160</v>
      </c>
      <c r="D119" s="29">
        <v>715.01</v>
      </c>
      <c r="E119" s="29">
        <v>914.59</v>
      </c>
      <c r="F119" s="30">
        <f>D119/B119</f>
        <v>0.1546971008221549</v>
      </c>
      <c r="G119" s="31">
        <f>E119/B119</f>
        <v>0.19787754218952835</v>
      </c>
      <c r="H119" s="27" t="s">
        <v>122</v>
      </c>
      <c r="I119" s="101">
        <v>715</v>
      </c>
      <c r="J119" s="101">
        <f>I119*4</f>
        <v>2860</v>
      </c>
      <c r="K119" s="102">
        <f>I119/B119</f>
        <v>0.15469493725659889</v>
      </c>
      <c r="L119" s="114">
        <f>J119/B119</f>
        <v>0.6187797490263955</v>
      </c>
      <c r="M119" s="103" t="s">
        <v>176</v>
      </c>
    </row>
    <row r="120" spans="1:13" ht="12.75" customHeight="1" thickBot="1">
      <c r="A120" s="9"/>
      <c r="B120" s="74"/>
      <c r="C120" s="41"/>
      <c r="D120" s="10"/>
      <c r="E120" s="10"/>
      <c r="F120" s="42"/>
      <c r="G120" s="43"/>
      <c r="H120" s="9"/>
      <c r="I120" s="10"/>
      <c r="J120" s="10"/>
      <c r="K120" s="42"/>
      <c r="L120" s="115"/>
      <c r="M120" s="116"/>
    </row>
    <row r="121" spans="1:13" ht="13.5" thickBot="1">
      <c r="A121" s="22" t="s">
        <v>12</v>
      </c>
      <c r="B121" s="71">
        <f>SUM(B119:B120)</f>
        <v>4622</v>
      </c>
      <c r="C121" s="22" t="s">
        <v>13</v>
      </c>
      <c r="D121" s="23">
        <f>SUM(D119:D120)</f>
        <v>715.01</v>
      </c>
      <c r="E121" s="24">
        <f>SUM(E119:E120)</f>
        <v>914.59</v>
      </c>
      <c r="F121" s="25">
        <f>D121/B121</f>
        <v>0.1546971008221549</v>
      </c>
      <c r="G121" s="26">
        <f>E121/B121</f>
        <v>0.19787754218952835</v>
      </c>
      <c r="H121" s="22" t="s">
        <v>122</v>
      </c>
      <c r="I121" s="23">
        <f>SUM(I119:I120)</f>
        <v>715</v>
      </c>
      <c r="J121" s="24">
        <f>SUM(J119:J120)</f>
        <v>2860</v>
      </c>
      <c r="K121" s="25">
        <f>I121/B121</f>
        <v>0.15469493725659889</v>
      </c>
      <c r="L121" s="26">
        <f>J121/B121</f>
        <v>0.6187797490263955</v>
      </c>
      <c r="M121" s="26"/>
    </row>
    <row r="123" spans="4:13" ht="13.5" thickBot="1">
      <c r="D123" s="88"/>
      <c r="E123" s="88"/>
      <c r="F123" s="7"/>
      <c r="G123" s="7"/>
      <c r="H123" s="8"/>
      <c r="I123" s="88"/>
      <c r="J123" s="88"/>
      <c r="K123" s="7"/>
      <c r="L123" s="7"/>
      <c r="M123" s="7"/>
    </row>
    <row r="124" spans="1:13" ht="13.5" thickBot="1">
      <c r="A124" s="124" t="s">
        <v>55</v>
      </c>
      <c r="B124" s="124"/>
      <c r="C124" s="120" t="s">
        <v>50</v>
      </c>
      <c r="D124" s="121"/>
      <c r="E124" s="121"/>
      <c r="F124" s="121"/>
      <c r="G124" s="121"/>
      <c r="H124" s="121"/>
      <c r="I124" s="121"/>
      <c r="J124" s="121"/>
      <c r="K124" s="121"/>
      <c r="L124" s="121"/>
      <c r="M124" s="122"/>
    </row>
    <row r="125" spans="1:13" ht="13.5" thickBot="1">
      <c r="A125" s="124"/>
      <c r="B125" s="124"/>
      <c r="C125" s="123" t="s">
        <v>0</v>
      </c>
      <c r="D125" s="123"/>
      <c r="E125" s="123"/>
      <c r="F125" s="123"/>
      <c r="G125" s="123"/>
      <c r="H125" s="125" t="s">
        <v>1</v>
      </c>
      <c r="I125" s="125"/>
      <c r="J125" s="125"/>
      <c r="K125" s="125"/>
      <c r="L125" s="125"/>
      <c r="M125" s="125"/>
    </row>
    <row r="126" spans="1:13" ht="39" thickBot="1">
      <c r="A126" s="17" t="s">
        <v>2</v>
      </c>
      <c r="B126" s="68" t="s">
        <v>3</v>
      </c>
      <c r="C126" s="19" t="s">
        <v>4</v>
      </c>
      <c r="D126" s="87" t="s">
        <v>5</v>
      </c>
      <c r="E126" s="87" t="s">
        <v>6</v>
      </c>
      <c r="F126" s="20" t="s">
        <v>7</v>
      </c>
      <c r="G126" s="18" t="s">
        <v>8</v>
      </c>
      <c r="H126" s="19" t="s">
        <v>9</v>
      </c>
      <c r="I126" s="90" t="s">
        <v>5</v>
      </c>
      <c r="J126" s="87" t="s">
        <v>10</v>
      </c>
      <c r="K126" s="20" t="s">
        <v>7</v>
      </c>
      <c r="L126" s="21" t="s">
        <v>8</v>
      </c>
      <c r="M126" s="21" t="s">
        <v>11</v>
      </c>
    </row>
    <row r="127" spans="1:13" ht="12.75">
      <c r="A127" s="45" t="s">
        <v>140</v>
      </c>
      <c r="B127" s="73">
        <v>64</v>
      </c>
      <c r="C127" s="40"/>
      <c r="D127" s="29"/>
      <c r="E127" s="29"/>
      <c r="F127" s="30"/>
      <c r="G127" s="31"/>
      <c r="H127" s="27" t="s">
        <v>54</v>
      </c>
      <c r="I127" s="101">
        <v>16</v>
      </c>
      <c r="J127" s="101">
        <f>I127</f>
        <v>16</v>
      </c>
      <c r="K127" s="102">
        <f>I127/B127</f>
        <v>0.25</v>
      </c>
      <c r="L127" s="114">
        <f>J127/B127</f>
        <v>0.25</v>
      </c>
      <c r="M127" s="103" t="s">
        <v>176</v>
      </c>
    </row>
    <row r="128" spans="1:13" ht="12.75" customHeight="1" thickBot="1">
      <c r="A128" s="9"/>
      <c r="B128" s="74"/>
      <c r="C128" s="41"/>
      <c r="D128" s="10"/>
      <c r="E128" s="10"/>
      <c r="F128" s="42"/>
      <c r="G128" s="43"/>
      <c r="H128" s="9"/>
      <c r="I128" s="10"/>
      <c r="J128" s="10"/>
      <c r="K128" s="42"/>
      <c r="L128" s="115"/>
      <c r="M128" s="116"/>
    </row>
    <row r="129" spans="1:13" ht="13.5" thickBot="1">
      <c r="A129" s="22" t="s">
        <v>12</v>
      </c>
      <c r="B129" s="71">
        <f>SUM(B127:B128)</f>
        <v>64</v>
      </c>
      <c r="C129" s="22" t="s">
        <v>13</v>
      </c>
      <c r="D129" s="23">
        <f>SUM(D127:D128)</f>
        <v>0</v>
      </c>
      <c r="E129" s="24">
        <f>SUM(E127:E128)</f>
        <v>0</v>
      </c>
      <c r="F129" s="25">
        <f>D129/B129</f>
        <v>0</v>
      </c>
      <c r="G129" s="26">
        <f>E129/B129</f>
        <v>0</v>
      </c>
      <c r="H129" s="22" t="s">
        <v>54</v>
      </c>
      <c r="I129" s="23">
        <f>SUM(I127:I128)</f>
        <v>16</v>
      </c>
      <c r="J129" s="24">
        <f>SUM(J127:J128)</f>
        <v>16</v>
      </c>
      <c r="K129" s="25">
        <f>I129/B129</f>
        <v>0.25</v>
      </c>
      <c r="L129" s="26">
        <f>J129/B129</f>
        <v>0.25</v>
      </c>
      <c r="M129" s="26"/>
    </row>
    <row r="131" spans="1:13" ht="12.75">
      <c r="A131" s="129" t="s">
        <v>141</v>
      </c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98"/>
    </row>
    <row r="132" spans="1:13" ht="12.75">
      <c r="A132" s="131"/>
      <c r="B132" s="131"/>
      <c r="C132" s="132" t="s">
        <v>0</v>
      </c>
      <c r="D132" s="132"/>
      <c r="E132" s="132"/>
      <c r="F132" s="132"/>
      <c r="G132" s="132"/>
      <c r="H132" s="127" t="s">
        <v>1</v>
      </c>
      <c r="I132" s="128"/>
      <c r="J132" s="128"/>
      <c r="K132" s="128"/>
      <c r="L132" s="128"/>
      <c r="M132" s="99"/>
    </row>
    <row r="133" spans="1:13" ht="38.25">
      <c r="A133" s="49"/>
      <c r="B133" s="76" t="s">
        <v>3</v>
      </c>
      <c r="C133" s="51" t="s">
        <v>4</v>
      </c>
      <c r="D133" s="89" t="s">
        <v>5</v>
      </c>
      <c r="E133" s="89" t="s">
        <v>6</v>
      </c>
      <c r="F133" s="50" t="s">
        <v>7</v>
      </c>
      <c r="G133" s="50" t="s">
        <v>8</v>
      </c>
      <c r="H133" s="51" t="s">
        <v>9</v>
      </c>
      <c r="I133" s="89" t="s">
        <v>5</v>
      </c>
      <c r="J133" s="89" t="s">
        <v>6</v>
      </c>
      <c r="K133" s="50" t="s">
        <v>7</v>
      </c>
      <c r="L133" s="91" t="s">
        <v>8</v>
      </c>
      <c r="M133" s="100"/>
    </row>
    <row r="134" spans="1:13" ht="25.5">
      <c r="A134" s="52" t="s">
        <v>147</v>
      </c>
      <c r="B134" s="77">
        <f>B91</f>
        <v>42092</v>
      </c>
      <c r="C134" s="53" t="str">
        <f>C91</f>
        <v>/</v>
      </c>
      <c r="D134" s="13">
        <f>D91</f>
        <v>8570.930000000002</v>
      </c>
      <c r="E134" s="13">
        <f>E91</f>
        <v>30604.319999999992</v>
      </c>
      <c r="F134" s="11">
        <f>F91</f>
        <v>0.20362372897462705</v>
      </c>
      <c r="G134" s="11">
        <f>G91</f>
        <v>0.7270816307136746</v>
      </c>
      <c r="H134" s="53" t="str">
        <f>H91</f>
        <v>/</v>
      </c>
      <c r="I134" s="13">
        <f>I91</f>
        <v>16932.649999999998</v>
      </c>
      <c r="J134" s="13">
        <f>J91</f>
        <v>67823.55999999998</v>
      </c>
      <c r="K134" s="11">
        <f>K91</f>
        <v>0.40227715480376314</v>
      </c>
      <c r="L134" s="92">
        <f>L91</f>
        <v>1.6113171148911902</v>
      </c>
      <c r="M134" s="96"/>
    </row>
    <row r="135" spans="1:13" ht="25.5">
      <c r="A135" s="52" t="s">
        <v>142</v>
      </c>
      <c r="B135" s="77">
        <f aca="true" t="shared" si="6" ref="B135:G135">B105</f>
        <v>2781</v>
      </c>
      <c r="C135" s="53" t="str">
        <f t="shared" si="6"/>
        <v>/</v>
      </c>
      <c r="D135" s="13">
        <f t="shared" si="6"/>
        <v>289.66999999999996</v>
      </c>
      <c r="E135" s="13">
        <f t="shared" si="6"/>
        <v>1113.3200000000002</v>
      </c>
      <c r="F135" s="11">
        <f t="shared" si="6"/>
        <v>0.10416037396619919</v>
      </c>
      <c r="G135" s="11">
        <f t="shared" si="6"/>
        <v>0.4003308162531464</v>
      </c>
      <c r="H135" s="53" t="s">
        <v>13</v>
      </c>
      <c r="I135" s="13">
        <f>I105</f>
        <v>1544.8</v>
      </c>
      <c r="J135" s="13">
        <f>J105</f>
        <v>7724</v>
      </c>
      <c r="K135" s="11">
        <f>K105</f>
        <v>0.5554836389787846</v>
      </c>
      <c r="L135" s="92">
        <f>L105</f>
        <v>2.777418194893923</v>
      </c>
      <c r="M135" s="96"/>
    </row>
    <row r="136" spans="1:13" ht="12.75">
      <c r="A136" s="52" t="s">
        <v>143</v>
      </c>
      <c r="B136" s="77">
        <f aca="true" t="shared" si="7" ref="B136:L136">B113</f>
        <v>571</v>
      </c>
      <c r="C136" s="53" t="str">
        <f t="shared" si="7"/>
        <v>/</v>
      </c>
      <c r="D136" s="13">
        <f t="shared" si="7"/>
        <v>148.51</v>
      </c>
      <c r="E136" s="13">
        <f t="shared" si="7"/>
        <v>742.55</v>
      </c>
      <c r="F136" s="11">
        <f t="shared" si="7"/>
        <v>0.26008756567425567</v>
      </c>
      <c r="G136" s="11">
        <f t="shared" si="7"/>
        <v>1.3004378283712783</v>
      </c>
      <c r="H136" s="53" t="str">
        <f t="shared" si="7"/>
        <v>/</v>
      </c>
      <c r="I136" s="13">
        <f t="shared" si="7"/>
        <v>208</v>
      </c>
      <c r="J136" s="13">
        <f t="shared" si="7"/>
        <v>920</v>
      </c>
      <c r="K136" s="11">
        <f t="shared" si="7"/>
        <v>0.36427320490367776</v>
      </c>
      <c r="L136" s="92">
        <f t="shared" si="7"/>
        <v>1.6112084063047285</v>
      </c>
      <c r="M136" s="96"/>
    </row>
    <row r="137" spans="1:13" ht="25.5">
      <c r="A137" s="52" t="s">
        <v>144</v>
      </c>
      <c r="B137" s="78">
        <f aca="true" t="shared" si="8" ref="B137:G137">B121</f>
        <v>4622</v>
      </c>
      <c r="C137" s="54" t="str">
        <f t="shared" si="8"/>
        <v>/</v>
      </c>
      <c r="D137" s="12">
        <f t="shared" si="8"/>
        <v>715.01</v>
      </c>
      <c r="E137" s="12">
        <f t="shared" si="8"/>
        <v>914.59</v>
      </c>
      <c r="F137" s="15">
        <f t="shared" si="8"/>
        <v>0.1546971008221549</v>
      </c>
      <c r="G137" s="15">
        <f t="shared" si="8"/>
        <v>0.19787754218952835</v>
      </c>
      <c r="H137" s="54" t="s">
        <v>13</v>
      </c>
      <c r="I137" s="13">
        <f>I121</f>
        <v>715</v>
      </c>
      <c r="J137" s="13">
        <f>J121</f>
        <v>2860</v>
      </c>
      <c r="K137" s="11">
        <f>K121</f>
        <v>0.15469493725659889</v>
      </c>
      <c r="L137" s="92">
        <f>L121</f>
        <v>0.6187797490263955</v>
      </c>
      <c r="M137" s="96"/>
    </row>
    <row r="138" spans="1:13" ht="25.5">
      <c r="A138" s="52" t="s">
        <v>148</v>
      </c>
      <c r="B138" s="78">
        <f>B129</f>
        <v>64</v>
      </c>
      <c r="C138" s="54" t="str">
        <f>C129</f>
        <v>/</v>
      </c>
      <c r="D138" s="46" t="s">
        <v>13</v>
      </c>
      <c r="E138" s="46" t="s">
        <v>13</v>
      </c>
      <c r="F138" s="47" t="s">
        <v>13</v>
      </c>
      <c r="G138" s="47" t="s">
        <v>13</v>
      </c>
      <c r="H138" s="54" t="s">
        <v>13</v>
      </c>
      <c r="I138" s="13">
        <f>I129</f>
        <v>16</v>
      </c>
      <c r="J138" s="13">
        <f>J129</f>
        <v>16</v>
      </c>
      <c r="K138" s="11">
        <f>K129</f>
        <v>0.25</v>
      </c>
      <c r="L138" s="92">
        <f>L129</f>
        <v>0.25</v>
      </c>
      <c r="M138" s="96"/>
    </row>
    <row r="139" spans="1:13" ht="12.75">
      <c r="A139" s="52" t="s">
        <v>145</v>
      </c>
      <c r="B139" s="79">
        <v>548</v>
      </c>
      <c r="C139" s="53" t="s">
        <v>13</v>
      </c>
      <c r="D139" s="48" t="s">
        <v>13</v>
      </c>
      <c r="E139" s="48" t="s">
        <v>13</v>
      </c>
      <c r="F139" s="16" t="s">
        <v>13</v>
      </c>
      <c r="G139" s="16" t="s">
        <v>13</v>
      </c>
      <c r="H139" s="53" t="s">
        <v>13</v>
      </c>
      <c r="I139" s="13" t="s">
        <v>13</v>
      </c>
      <c r="J139" s="13" t="s">
        <v>13</v>
      </c>
      <c r="K139" s="16" t="s">
        <v>13</v>
      </c>
      <c r="L139" s="93" t="s">
        <v>13</v>
      </c>
      <c r="M139" s="96"/>
    </row>
    <row r="140" spans="1:13" ht="12.75">
      <c r="A140" s="55" t="s">
        <v>146</v>
      </c>
      <c r="B140" s="79">
        <f>B141-B134-B135-B136-B137-B138-B139</f>
        <v>8657.730000000003</v>
      </c>
      <c r="C140" s="56" t="s">
        <v>13</v>
      </c>
      <c r="D140" s="57" t="s">
        <v>13</v>
      </c>
      <c r="E140" s="57" t="s">
        <v>13</v>
      </c>
      <c r="F140" s="58" t="s">
        <v>13</v>
      </c>
      <c r="G140" s="58" t="s">
        <v>13</v>
      </c>
      <c r="H140" s="56" t="s">
        <v>13</v>
      </c>
      <c r="I140" s="57" t="s">
        <v>13</v>
      </c>
      <c r="J140" s="57" t="s">
        <v>13</v>
      </c>
      <c r="K140" s="58" t="s">
        <v>13</v>
      </c>
      <c r="L140" s="94" t="s">
        <v>13</v>
      </c>
      <c r="M140" s="97"/>
    </row>
    <row r="141" spans="1:13" ht="12.75">
      <c r="A141" s="59" t="s">
        <v>12</v>
      </c>
      <c r="B141" s="80">
        <v>59335.73</v>
      </c>
      <c r="C141" s="61" t="s">
        <v>13</v>
      </c>
      <c r="D141" s="60">
        <f>SUM(D134:D140)</f>
        <v>9724.120000000003</v>
      </c>
      <c r="E141" s="60">
        <f>SUM(E134:E140)</f>
        <v>33374.77999999999</v>
      </c>
      <c r="F141" s="62">
        <f>D141/B141</f>
        <v>0.16388304315123453</v>
      </c>
      <c r="G141" s="62">
        <f>E141/B141</f>
        <v>0.5624735719944793</v>
      </c>
      <c r="H141" s="61" t="s">
        <v>13</v>
      </c>
      <c r="I141" s="60">
        <f>SUM(I134:I140)</f>
        <v>19416.449999999997</v>
      </c>
      <c r="J141" s="60">
        <f>SUM(J134:J140)</f>
        <v>79343.55999999998</v>
      </c>
      <c r="K141" s="62">
        <f>I141/B141</f>
        <v>0.3272303214269041</v>
      </c>
      <c r="L141" s="95">
        <f>J141/B141</f>
        <v>1.3371969974920672</v>
      </c>
      <c r="M141" s="97"/>
    </row>
    <row r="142" spans="4:13" ht="12.75">
      <c r="D142" s="88"/>
      <c r="E142" s="88"/>
      <c r="F142" s="7"/>
      <c r="G142" s="7"/>
      <c r="H142" s="8"/>
      <c r="I142" s="88"/>
      <c r="J142" s="88"/>
      <c r="K142" s="7"/>
      <c r="L142" s="7"/>
      <c r="M142" s="7"/>
    </row>
  </sheetData>
  <sheetProtection selectLockedCells="1" selectUnlockedCells="1"/>
  <mergeCells count="25">
    <mergeCell ref="H132:L132"/>
    <mergeCell ref="A131:L131"/>
    <mergeCell ref="A124:B125"/>
    <mergeCell ref="C124:M124"/>
    <mergeCell ref="C125:G125"/>
    <mergeCell ref="H125:M125"/>
    <mergeCell ref="A132:B132"/>
    <mergeCell ref="C132:G132"/>
    <mergeCell ref="C2:G2"/>
    <mergeCell ref="H2:M2"/>
    <mergeCell ref="A1:B2"/>
    <mergeCell ref="C1:M1"/>
    <mergeCell ref="A94:B95"/>
    <mergeCell ref="C95:G95"/>
    <mergeCell ref="C94:M94"/>
    <mergeCell ref="H95:M95"/>
    <mergeCell ref="C100:M100"/>
    <mergeCell ref="C108:M108"/>
    <mergeCell ref="C109:G109"/>
    <mergeCell ref="C117:G117"/>
    <mergeCell ref="A108:B109"/>
    <mergeCell ref="A116:B117"/>
    <mergeCell ref="H117:M117"/>
    <mergeCell ref="C116:M116"/>
    <mergeCell ref="H109:M109"/>
  </mergeCells>
  <printOptions horizontalCentered="1" verticalCentered="1"/>
  <pageMargins left="0.25" right="0.25" top="0.75" bottom="0.75" header="0.3" footer="0.3"/>
  <pageSetup horizontalDpi="300" verticalDpi="300" orientation="landscape" paperSize="9" r:id="rId1"/>
  <headerFooter alignWithMargins="0">
    <oddHeader>&amp;C&amp;"Arial,Bold Italic"BLOK 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2016-06-14T10:26:40Z</cp:lastPrinted>
  <dcterms:created xsi:type="dcterms:W3CDTF">2015-07-31T11:57:19Z</dcterms:created>
  <dcterms:modified xsi:type="dcterms:W3CDTF">2016-06-14T10:39:21Z</dcterms:modified>
  <cp:category/>
  <cp:version/>
  <cp:contentType/>
  <cp:contentStatus/>
</cp:coreProperties>
</file>