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3715" windowHeight="9495"/>
  </bookViews>
  <sheets>
    <sheet name="POP" sheetId="1" r:id="rId1"/>
    <sheet name="PIR" sheetId="2" r:id="rId2"/>
    <sheet name="NEO" sheetId="3" r:id="rId3"/>
  </sheets>
  <calcPr calcId="125725"/>
</workbook>
</file>

<file path=xl/calcChain.xml><?xml version="1.0" encoding="utf-8"?>
<calcChain xmlns="http://schemas.openxmlformats.org/spreadsheetml/2006/main">
  <c r="C10" i="3"/>
  <c r="C8"/>
  <c r="C6"/>
  <c r="D3"/>
  <c r="D15" s="1"/>
  <c r="C3"/>
  <c r="C15" s="1"/>
  <c r="E68" i="2"/>
  <c r="E56"/>
  <c r="C56"/>
  <c r="C37"/>
  <c r="E25"/>
  <c r="D50"/>
  <c r="F102"/>
  <c r="F100"/>
  <c r="E99"/>
  <c r="F99" s="1"/>
  <c r="D99"/>
  <c r="C99"/>
  <c r="F98"/>
  <c r="E97"/>
  <c r="D97"/>
  <c r="D87" s="1"/>
  <c r="C97"/>
  <c r="C87" s="1"/>
  <c r="F89"/>
  <c r="E88"/>
  <c r="F88" s="1"/>
  <c r="D88"/>
  <c r="C88"/>
  <c r="F81"/>
  <c r="F80"/>
  <c r="F79"/>
  <c r="F78"/>
  <c r="F77"/>
  <c r="F76"/>
  <c r="E74"/>
  <c r="F74" s="1"/>
  <c r="D74"/>
  <c r="C74"/>
  <c r="D73"/>
  <c r="C73"/>
  <c r="F72"/>
  <c r="E69"/>
  <c r="F69" s="1"/>
  <c r="D69"/>
  <c r="C69"/>
  <c r="C68"/>
  <c r="F68" s="1"/>
  <c r="F67"/>
  <c r="F65"/>
  <c r="C64"/>
  <c r="F64" s="1"/>
  <c r="F63"/>
  <c r="F62"/>
  <c r="C62"/>
  <c r="F61"/>
  <c r="F60"/>
  <c r="E59"/>
  <c r="E58" s="1"/>
  <c r="D59"/>
  <c r="D58"/>
  <c r="F56"/>
  <c r="F54"/>
  <c r="F53"/>
  <c r="F52"/>
  <c r="F51"/>
  <c r="E50"/>
  <c r="C50"/>
  <c r="F48"/>
  <c r="F46"/>
  <c r="E45"/>
  <c r="F45" s="1"/>
  <c r="D45"/>
  <c r="C45"/>
  <c r="F43"/>
  <c r="E42"/>
  <c r="F42" s="1"/>
  <c r="D42"/>
  <c r="C42"/>
  <c r="F41"/>
  <c r="F40"/>
  <c r="F39"/>
  <c r="E38"/>
  <c r="F38" s="1"/>
  <c r="D38"/>
  <c r="C38"/>
  <c r="F37"/>
  <c r="F36"/>
  <c r="F35"/>
  <c r="F34"/>
  <c r="F32"/>
  <c r="F31"/>
  <c r="F30"/>
  <c r="F29"/>
  <c r="E28"/>
  <c r="D28"/>
  <c r="F26"/>
  <c r="F25"/>
  <c r="C25"/>
  <c r="F24"/>
  <c r="F23"/>
  <c r="D22"/>
  <c r="C22"/>
  <c r="F21"/>
  <c r="F20"/>
  <c r="F19"/>
  <c r="E14"/>
  <c r="D14"/>
  <c r="C14"/>
  <c r="F13"/>
  <c r="F12"/>
  <c r="F11"/>
  <c r="F10"/>
  <c r="F9"/>
  <c r="E8"/>
  <c r="D8"/>
  <c r="C8"/>
  <c r="D7"/>
  <c r="D6" s="1"/>
  <c r="D103" s="1"/>
  <c r="F44" i="1"/>
  <c r="F42"/>
  <c r="E42"/>
  <c r="D42"/>
  <c r="C42"/>
  <c r="F41"/>
  <c r="E39"/>
  <c r="F39" s="1"/>
  <c r="D39"/>
  <c r="C39"/>
  <c r="F37"/>
  <c r="E35"/>
  <c r="F35" s="1"/>
  <c r="D35"/>
  <c r="C35"/>
  <c r="F34"/>
  <c r="F33"/>
  <c r="F32"/>
  <c r="E30"/>
  <c r="F30" s="1"/>
  <c r="D30"/>
  <c r="C30"/>
  <c r="F29"/>
  <c r="F27"/>
  <c r="F26"/>
  <c r="F17"/>
  <c r="E16"/>
  <c r="F16" s="1"/>
  <c r="D16"/>
  <c r="C16"/>
  <c r="F14"/>
  <c r="F13"/>
  <c r="E12"/>
  <c r="F12" s="1"/>
  <c r="D12"/>
  <c r="C12"/>
  <c r="F11"/>
  <c r="F10"/>
  <c r="F9"/>
  <c r="F8"/>
  <c r="E7"/>
  <c r="F7" s="1"/>
  <c r="D7"/>
  <c r="C7"/>
  <c r="C6"/>
  <c r="C55" s="1"/>
  <c r="E73" i="2" l="1"/>
  <c r="F73" s="1"/>
  <c r="F97"/>
  <c r="F50"/>
  <c r="F14"/>
  <c r="F8"/>
  <c r="D6" i="1"/>
  <c r="D55" s="1"/>
  <c r="E87" i="2"/>
  <c r="F87" s="1"/>
  <c r="E6" i="1"/>
  <c r="E55" s="1"/>
  <c r="F55" s="1"/>
  <c r="E22" i="2"/>
  <c r="F22" s="1"/>
  <c r="C28"/>
  <c r="F28" s="1"/>
  <c r="C59"/>
  <c r="F6" i="1" l="1"/>
  <c r="E7" i="2"/>
  <c r="F59"/>
  <c r="C58"/>
  <c r="F58" s="1"/>
  <c r="C7"/>
  <c r="C6" s="1"/>
  <c r="F7" l="1"/>
  <c r="E6"/>
  <c r="E103" s="1"/>
  <c r="C103"/>
  <c r="F6" l="1"/>
  <c r="F103"/>
</calcChain>
</file>

<file path=xl/sharedStrings.xml><?xml version="1.0" encoding="utf-8"?>
<sst xmlns="http://schemas.openxmlformats.org/spreadsheetml/2006/main" count="325" uniqueCount="290">
  <si>
    <t>OBRAZAC POP</t>
  </si>
  <si>
    <t>OPŠTINA BUDVA</t>
  </si>
  <si>
    <t>Prihodi</t>
  </si>
  <si>
    <t xml:space="preserve">Godišnji plan budžeta </t>
  </si>
  <si>
    <t xml:space="preserve">% ostvarenja godišnjeg budžeta </t>
  </si>
  <si>
    <t>Tekući prihodi</t>
  </si>
  <si>
    <t>Porezi</t>
  </si>
  <si>
    <t>7111</t>
  </si>
  <si>
    <t>Porez na dohodak fizičkih lica</t>
  </si>
  <si>
    <t>Porez na nepokretnosti</t>
  </si>
  <si>
    <t>Porez na promet nepokretnosti</t>
  </si>
  <si>
    <t>71175</t>
  </si>
  <si>
    <t>Prirez porezu na dohodak fizičkih lica</t>
  </si>
  <si>
    <t>Takse</t>
  </si>
  <si>
    <t>71312</t>
  </si>
  <si>
    <t>Lokalne administrativne takse</t>
  </si>
  <si>
    <t>7135</t>
  </si>
  <si>
    <t>Lokalne komunalne takse</t>
  </si>
  <si>
    <t>Ostale takse</t>
  </si>
  <si>
    <t>Naknade</t>
  </si>
  <si>
    <t>Naknada za korišćenje dobara od opšteg interesa</t>
  </si>
  <si>
    <t>71411</t>
  </si>
  <si>
    <t>Naknada za korišćenje voda</t>
  </si>
  <si>
    <t>71412</t>
  </si>
  <si>
    <t>Naknada za izvađeni materijal iz vodotoka</t>
  </si>
  <si>
    <t>71413</t>
  </si>
  <si>
    <t>Naknada za zaštitu voda od zagađivanja</t>
  </si>
  <si>
    <t>Naknada za korišćenje rezultata geoloških istraživanja</t>
  </si>
  <si>
    <t>Naknade za korišćenje prirodnih dobara</t>
  </si>
  <si>
    <t>71421</t>
  </si>
  <si>
    <t>Naknada za korišćenje šuma</t>
  </si>
  <si>
    <t>71423</t>
  </si>
  <si>
    <t>Naknada za korišćenje rudnog bogatstva</t>
  </si>
  <si>
    <t>Naknada za korišćenje mineralnih sirovina</t>
  </si>
  <si>
    <t>7146</t>
  </si>
  <si>
    <t>Naknada za komunalno opremanje građevinskog zemljišta</t>
  </si>
  <si>
    <t>7147</t>
  </si>
  <si>
    <t>Naknade za izgradnju i održavanje lokalnih puteva</t>
  </si>
  <si>
    <t>Godišnja naknada pri registraciji drumskih motornih vozila</t>
  </si>
  <si>
    <t>7149</t>
  </si>
  <si>
    <t>Ostale naknade</t>
  </si>
  <si>
    <t>Ostali prihodi</t>
  </si>
  <si>
    <t>7151</t>
  </si>
  <si>
    <t>Prihodi od kapitala (od kamata, akcija i udjela u dobiti i rente)</t>
  </si>
  <si>
    <t>7152</t>
  </si>
  <si>
    <t>Novčane kazne i oduzete imovinske koristi</t>
  </si>
  <si>
    <t>7153</t>
  </si>
  <si>
    <t>Prihodi koje organi ostvaruju vršenjem svoje djelatnosti</t>
  </si>
  <si>
    <t>7155</t>
  </si>
  <si>
    <t>Primici od prodaje imovine</t>
  </si>
  <si>
    <t>721</t>
  </si>
  <si>
    <t>Primici od prodaje nefinansijske imovine</t>
  </si>
  <si>
    <t>7211</t>
  </si>
  <si>
    <t>Prodaja nepokretnosti</t>
  </si>
  <si>
    <t>722</t>
  </si>
  <si>
    <t>Primici od prodaje finansijske imovine</t>
  </si>
  <si>
    <t>Primici od otplate kredita i sredstva prenesena iz prethodne godine</t>
  </si>
  <si>
    <t>Primici od otplate kredita</t>
  </si>
  <si>
    <t>732</t>
  </si>
  <si>
    <t>Sredstva prenesena iz prethodne godine</t>
  </si>
  <si>
    <t>Donacije i transferi</t>
  </si>
  <si>
    <t>741</t>
  </si>
  <si>
    <t>Donacije</t>
  </si>
  <si>
    <t>7411</t>
  </si>
  <si>
    <t>Tekuće donacije</t>
  </si>
  <si>
    <t>7412</t>
  </si>
  <si>
    <t>Kapitalne donacije</t>
  </si>
  <si>
    <t>Transferi</t>
  </si>
  <si>
    <t>7421</t>
  </si>
  <si>
    <t xml:space="preserve">Transferi od budžeta Države </t>
  </si>
  <si>
    <t>7426</t>
  </si>
  <si>
    <t>Transferi od Egalizacionog fonda</t>
  </si>
  <si>
    <t>Pozajmice i krediti</t>
  </si>
  <si>
    <t>751</t>
  </si>
  <si>
    <t>7511</t>
  </si>
  <si>
    <t>Pozajmice i krediti od domaćih izvora</t>
  </si>
  <si>
    <t>Pozajmice i krediti od domaćih finansijskih institucija</t>
  </si>
  <si>
    <t>Pozajmice i krediti od drugih nivoa vlasti</t>
  </si>
  <si>
    <t>7512</t>
  </si>
  <si>
    <t>Pozajmice i krediti od inostranih izvora</t>
  </si>
  <si>
    <t>UKUPNI PRIHODI (71+72+73+74+75)</t>
  </si>
  <si>
    <t>OBRAZAC PIR</t>
  </si>
  <si>
    <t>Redni broj</t>
  </si>
  <si>
    <t>Vrsta rashoda</t>
  </si>
  <si>
    <t>% izvršenja godišnjeg plana</t>
  </si>
  <si>
    <t>I</t>
  </si>
  <si>
    <t>Tekući izdaci</t>
  </si>
  <si>
    <t>Bruto zarade i doprinosi na teret poslodavca</t>
  </si>
  <si>
    <t>411-1</t>
  </si>
  <si>
    <t>Neto zarade</t>
  </si>
  <si>
    <t>411-2</t>
  </si>
  <si>
    <t>Porez na zarade</t>
  </si>
  <si>
    <t>411-3</t>
  </si>
  <si>
    <t>Doprinosi na teret zaposlenog</t>
  </si>
  <si>
    <t>411-4</t>
  </si>
  <si>
    <t>Doprinosi na teret poslodavca</t>
  </si>
  <si>
    <t>411-5</t>
  </si>
  <si>
    <t>Opštinski prirez</t>
  </si>
  <si>
    <t>Ostala lična primanja</t>
  </si>
  <si>
    <t>412-1</t>
  </si>
  <si>
    <t>Naknada za zimnicu</t>
  </si>
  <si>
    <t>412-2</t>
  </si>
  <si>
    <t>Naknada za stanovanje i odvojeni život</t>
  </si>
  <si>
    <t>412-3</t>
  </si>
  <si>
    <t>Naknada za prevoz</t>
  </si>
  <si>
    <t>412-4</t>
  </si>
  <si>
    <t>Jubilarne nagrade</t>
  </si>
  <si>
    <t>412-5</t>
  </si>
  <si>
    <t>Otpremnine</t>
  </si>
  <si>
    <t>412-6</t>
  </si>
  <si>
    <t>Naknada skupštinskim poslanicima</t>
  </si>
  <si>
    <t>412-7</t>
  </si>
  <si>
    <t>Rashodi za materijal</t>
  </si>
  <si>
    <t>413-1</t>
  </si>
  <si>
    <t>Administrativni materijal</t>
  </si>
  <si>
    <t>413-3</t>
  </si>
  <si>
    <t>Materijal za posebne namjene</t>
  </si>
  <si>
    <t>413-4</t>
  </si>
  <si>
    <t>Rashodi za energiju</t>
  </si>
  <si>
    <t>413-5</t>
  </si>
  <si>
    <t>Rashodi za gorivo</t>
  </si>
  <si>
    <t>413-9</t>
  </si>
  <si>
    <t>Ostali rashodi za materijal</t>
  </si>
  <si>
    <t>Rashodi za usluge</t>
  </si>
  <si>
    <t>414-1</t>
  </si>
  <si>
    <t>Službena putovanja</t>
  </si>
  <si>
    <t>414-2</t>
  </si>
  <si>
    <t>Reprezentacija</t>
  </si>
  <si>
    <t>414-3</t>
  </si>
  <si>
    <t>Komunikacione usluge</t>
  </si>
  <si>
    <t>414-4</t>
  </si>
  <si>
    <t>Bankarske usluge i negativne kursne razlike</t>
  </si>
  <si>
    <t>414-5</t>
  </si>
  <si>
    <t>Usluge prevoza</t>
  </si>
  <si>
    <t>414-6</t>
  </si>
  <si>
    <t>Advokatske, notarske i pravne usluge</t>
  </si>
  <si>
    <t>414-7</t>
  </si>
  <si>
    <t>Konsultantske usluge, projekti i studije</t>
  </si>
  <si>
    <t>414-8</t>
  </si>
  <si>
    <t>Usluge stručnog usavršavanja</t>
  </si>
  <si>
    <t>414-9</t>
  </si>
  <si>
    <t>Ostale usluge</t>
  </si>
  <si>
    <t>Rashodi za tekuće održavanje</t>
  </si>
  <si>
    <t>415-1</t>
  </si>
  <si>
    <t>Tekuće održavanje javne infrastrukture</t>
  </si>
  <si>
    <t>415-2</t>
  </si>
  <si>
    <t>Tekuće održavanje građevinskih objekata</t>
  </si>
  <si>
    <t>415-3</t>
  </si>
  <si>
    <t>Tekuće održavanje opreme</t>
  </si>
  <si>
    <t>Kamate</t>
  </si>
  <si>
    <t>416-1</t>
  </si>
  <si>
    <t>Kamate rezidentima</t>
  </si>
  <si>
    <t>416-2</t>
  </si>
  <si>
    <t>Kamate nerezidentima</t>
  </si>
  <si>
    <t>Renta</t>
  </si>
  <si>
    <t>417-1</t>
  </si>
  <si>
    <t>Zakup objekata</t>
  </si>
  <si>
    <t>417-2</t>
  </si>
  <si>
    <t>Zakup opreme</t>
  </si>
  <si>
    <t>417-3</t>
  </si>
  <si>
    <t>Zakup zemljišta</t>
  </si>
  <si>
    <t>Subvencije</t>
  </si>
  <si>
    <t>Ostali izdaci</t>
  </si>
  <si>
    <t>419-1</t>
  </si>
  <si>
    <t>Izdaci po osnovu isplate ugovora o djelu</t>
  </si>
  <si>
    <t>419-2</t>
  </si>
  <si>
    <t>Izdaci po osnovu troškova sudskih postupaka</t>
  </si>
  <si>
    <t>419-3</t>
  </si>
  <si>
    <t>Izrada i održavanje softvera</t>
  </si>
  <si>
    <t>419-4</t>
  </si>
  <si>
    <t>Osiguranje</t>
  </si>
  <si>
    <t>419-6</t>
  </si>
  <si>
    <t>Komunalne naknade</t>
  </si>
  <si>
    <t>419-9</t>
  </si>
  <si>
    <t>Ostalo</t>
  </si>
  <si>
    <t>Transferi za socijalnu zaštitu</t>
  </si>
  <si>
    <t>Transferi institucijama, pojedincima, nevladinom i javnom sektoru</t>
  </si>
  <si>
    <t>431-1</t>
  </si>
  <si>
    <t>Transferi za zdravstvenu zaštitu</t>
  </si>
  <si>
    <t>431-2</t>
  </si>
  <si>
    <t>Transferi obrazovanju</t>
  </si>
  <si>
    <t>431-3</t>
  </si>
  <si>
    <t>Transferi institucijama kulture i sporta</t>
  </si>
  <si>
    <t>431-4</t>
  </si>
  <si>
    <t>Transferi nevladinim organizacijama</t>
  </si>
  <si>
    <t>431-5</t>
  </si>
  <si>
    <t>Transferi političkim partijama , strankama i udruženjima</t>
  </si>
  <si>
    <t>431-6</t>
  </si>
  <si>
    <t>Transferi za jednokratne socijalne pomoći</t>
  </si>
  <si>
    <t>431-7</t>
  </si>
  <si>
    <t>Transferi za lična primanja pripravnika</t>
  </si>
  <si>
    <t>431-8</t>
  </si>
  <si>
    <t>Ostali transferi pojedincima</t>
  </si>
  <si>
    <t>431-9</t>
  </si>
  <si>
    <t>Ostali transferi institucijama</t>
  </si>
  <si>
    <t>Ostali transferi</t>
  </si>
  <si>
    <t>432-4</t>
  </si>
  <si>
    <t>Transferi opštinama</t>
  </si>
  <si>
    <t>432-5</t>
  </si>
  <si>
    <t>Transferi budžetu Države</t>
  </si>
  <si>
    <t>432-6</t>
  </si>
  <si>
    <t>Transferi javnim preduzećima</t>
  </si>
  <si>
    <t>II</t>
  </si>
  <si>
    <t>Kapitalni izdaci</t>
  </si>
  <si>
    <t>441-1</t>
  </si>
  <si>
    <t>Izdaci za infrastrukturu od opšteg značaja</t>
  </si>
  <si>
    <t>441-2</t>
  </si>
  <si>
    <t>Izdaci za lokalnu infrastrukturu</t>
  </si>
  <si>
    <t>441-3</t>
  </si>
  <si>
    <t>Izdaci za građevinske objekte</t>
  </si>
  <si>
    <t>441-4</t>
  </si>
  <si>
    <t>Izdaci za uređenje zemljišta</t>
  </si>
  <si>
    <t>441-5</t>
  </si>
  <si>
    <t>Izdaci za opremu</t>
  </si>
  <si>
    <t>441-6</t>
  </si>
  <si>
    <t>Investiciono održavanje</t>
  </si>
  <si>
    <t>441-9</t>
  </si>
  <si>
    <t>Ostali kapitalni izdaci</t>
  </si>
  <si>
    <t>III</t>
  </si>
  <si>
    <t>451-1</t>
  </si>
  <si>
    <t>Pozajmice i krediti nefinansijskim institucijama</t>
  </si>
  <si>
    <t>451-2</t>
  </si>
  <si>
    <t>Pozajmice i krediti finansijskim institucijama</t>
  </si>
  <si>
    <t>451-3</t>
  </si>
  <si>
    <t>Pozajmice i krediti pojedincima</t>
  </si>
  <si>
    <t>IV</t>
  </si>
  <si>
    <t>Otplata dugova</t>
  </si>
  <si>
    <t>Otplata duga</t>
  </si>
  <si>
    <t>461-1</t>
  </si>
  <si>
    <t>Otplata hartija od vrijednosti i kredita rezidentima</t>
  </si>
  <si>
    <t>461-2</t>
  </si>
  <si>
    <t>Otplata hartija od vrijednosti i kredita nerezidentima</t>
  </si>
  <si>
    <t>Otplata garancija</t>
  </si>
  <si>
    <t>462-1</t>
  </si>
  <si>
    <t>Otplata garancija u zemlji</t>
  </si>
  <si>
    <t>462-2</t>
  </si>
  <si>
    <t>Otplata garancija u inostranstvu</t>
  </si>
  <si>
    <t>Otplata obaveza iz prethodnog perioda</t>
  </si>
  <si>
    <t>463-0</t>
  </si>
  <si>
    <t>V</t>
  </si>
  <si>
    <t>Rezerve</t>
  </si>
  <si>
    <t>Tekuća budžetska rezerva</t>
  </si>
  <si>
    <t>Stalna budžetska rezerva</t>
  </si>
  <si>
    <t>Ostale rezerve</t>
  </si>
  <si>
    <t>UKUPNI RASHODI (I+II+III+IV+V)</t>
  </si>
  <si>
    <t>Napomena uz izvještaj: analitički pregled izdatka 463 - Otplata obaveza iz prethodnog perioda</t>
  </si>
  <si>
    <t>Otplata obaveza iz prethodnog perioda - analitika</t>
  </si>
  <si>
    <t xml:space="preserve">    Neto zarade</t>
  </si>
  <si>
    <t xml:space="preserve">    Porez na zarade</t>
  </si>
  <si>
    <t xml:space="preserve">    Doprinosi na teret zaposlenog</t>
  </si>
  <si>
    <t xml:space="preserve">    Doprinosi na teret poslodavca</t>
  </si>
  <si>
    <t xml:space="preserve">    Opštinski prirez</t>
  </si>
  <si>
    <t xml:space="preserve">       Izdaci po osnovu troškova sudskih postupaka</t>
  </si>
  <si>
    <t>Ostvarenje u mjesecu septembru 2020</t>
  </si>
  <si>
    <t xml:space="preserve">Ostvarenje u periodu 01.01.-30.09.2020   </t>
  </si>
  <si>
    <t>Izvršenje u mjesecu  za septembru</t>
  </si>
  <si>
    <t>Izvršenje u periodu 01.01.- 30.09.2020</t>
  </si>
  <si>
    <t>Izvršenje u mjesecu septembru</t>
  </si>
  <si>
    <t>Vrsta neizmirene obaveze</t>
  </si>
  <si>
    <t>Stanje neizmirenih obaveza opštine na kraju III kvartala 2020. god.</t>
  </si>
  <si>
    <t>Stanje neizmirenih obaveza javnih preduzeca i ustanova na kraju III kvartala 2020. god.</t>
  </si>
  <si>
    <t xml:space="preserve">Obaveze za tekuće rashode </t>
  </si>
  <si>
    <t>Obaveze za bruto zarade i doprinose na teret poslodavca</t>
  </si>
  <si>
    <t>Obaveze za ostala lična primanja</t>
  </si>
  <si>
    <t>Obaveze za ostale tekuće rashode</t>
  </si>
  <si>
    <t>Obaveze po transferima za socijalnu zaštitu</t>
  </si>
  <si>
    <t>Obaveze za transfere institucijama,pojedincima,NVO</t>
  </si>
  <si>
    <t>Obaveze za kapitalne izdatke</t>
  </si>
  <si>
    <t>Obaveze po pozajmicama i kreditima</t>
  </si>
  <si>
    <t>a)</t>
  </si>
  <si>
    <t>glavnica</t>
  </si>
  <si>
    <t>b)</t>
  </si>
  <si>
    <t>kamata</t>
  </si>
  <si>
    <t>VI</t>
  </si>
  <si>
    <t>Obaveze po osnovu otplate dugova</t>
  </si>
  <si>
    <t>VII</t>
  </si>
  <si>
    <t>Obaveze iz rezervi</t>
  </si>
  <si>
    <t>UKUPNE NEIZMIRENE OBAVEZE ( I+II+III+IV+V+VI+VII)</t>
  </si>
  <si>
    <t>NAPOMENA:</t>
  </si>
  <si>
    <t>Neizmirene obaveze su utvrđene na osnovu popisa službenika računovodstva u Organima Uprave i dostavljenih izvještaja DOO i JU, i to:</t>
  </si>
  <si>
    <t>JU Muzeji i Galerija, JU Biblioteka, DOO Sportskorekreacioni Centar, DOO Mediteranskisportski Centar.</t>
  </si>
  <si>
    <t xml:space="preserve">Neizmirene obaveze se ručno popisuju, na osnovu prispjelih faktura u  računovodstvu, po dobavljačima za period </t>
  </si>
  <si>
    <t>do 31.12.2012. godine, a ne po ekonomskoj kategoriji troška.</t>
  </si>
  <si>
    <t>U Organima Uprave vrši se ručno popis za zarade i naknade, kapitalne izdatke I troskove održavanja lokalne infrastrukture,</t>
  </si>
  <si>
    <t xml:space="preserve">ne vrši se popis  konta dio 412 , 413, 414, 415, 417, 419,421, dio 441, 431,471, već su podaci na osnovu izvještaja iz trezora i </t>
  </si>
  <si>
    <t>načina kontiranja od  strane sektora za budžet.</t>
  </si>
  <si>
    <t>Neizmirene obaveze za transfere iznose 131.278,44 eura, navedeni iznos prikazan je kao obaveza Opštine</t>
  </si>
  <si>
    <t>prema DOO i JU, već gore navedenih. Međutim, i JP i JU prikazale su svoje neizmirene obaveze, tako da ovaj iznos neizmirenih obaveza</t>
  </si>
  <si>
    <t>prikazan je kao neizmirena obaveza u koloni Opštine, i na osnovu dostavljenih izvještaja DOO i JU i u koloni JP i JU.</t>
  </si>
  <si>
    <t>Dug po Reprogramu do 2020. godine, na datum 30.09.2020. godine iznosi  192.980,15 EUR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</si>
</sst>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38"/>
      <scheme val="minor"/>
    </font>
    <font>
      <b/>
      <sz val="9"/>
      <name val="Century Gothic"/>
      <family val="2"/>
    </font>
    <font>
      <b/>
      <sz val="9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indexed="8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sz val="9"/>
      <color theme="1"/>
      <name val="Cambria"/>
      <family val="1"/>
    </font>
    <font>
      <sz val="9"/>
      <color theme="1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Fill="1"/>
    <xf numFmtId="0" fontId="3" fillId="0" borderId="0" xfId="0" applyFont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4" fontId="2" fillId="0" borderId="6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6" xfId="0" applyFont="1" applyFill="1" applyBorder="1"/>
    <xf numFmtId="4" fontId="6" fillId="0" borderId="6" xfId="0" applyNumberFormat="1" applyFont="1" applyBorder="1"/>
    <xf numFmtId="0" fontId="2" fillId="0" borderId="6" xfId="0" applyFont="1" applyFill="1" applyBorder="1"/>
    <xf numFmtId="0" fontId="6" fillId="0" borderId="6" xfId="0" applyFont="1" applyFill="1" applyBorder="1" applyAlignment="1">
      <alignment horizontal="right" vertical="top"/>
    </xf>
    <xf numFmtId="0" fontId="7" fillId="0" borderId="6" xfId="0" applyFont="1" applyFill="1" applyBorder="1"/>
    <xf numFmtId="0" fontId="6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4" fontId="2" fillId="0" borderId="6" xfId="0" applyNumberFormat="1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4" fontId="5" fillId="0" borderId="8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4" fontId="5" fillId="0" borderId="6" xfId="0" applyNumberFormat="1" applyFont="1" applyBorder="1"/>
    <xf numFmtId="0" fontId="8" fillId="0" borderId="6" xfId="0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9" xfId="0" applyFont="1" applyBorder="1"/>
    <xf numFmtId="4" fontId="7" fillId="0" borderId="9" xfId="0" applyNumberFormat="1" applyFont="1" applyBorder="1"/>
    <xf numFmtId="0" fontId="8" fillId="0" borderId="10" xfId="0" applyFont="1" applyBorder="1"/>
    <xf numFmtId="0" fontId="5" fillId="0" borderId="10" xfId="0" applyFont="1" applyFill="1" applyBorder="1"/>
    <xf numFmtId="4" fontId="5" fillId="0" borderId="10" xfId="0" applyNumberFormat="1" applyFont="1" applyBorder="1"/>
    <xf numFmtId="4" fontId="3" fillId="0" borderId="0" xfId="0" applyNumberFormat="1" applyFont="1"/>
    <xf numFmtId="0" fontId="9" fillId="0" borderId="0" xfId="0" applyFont="1"/>
    <xf numFmtId="0" fontId="4" fillId="0" borderId="6" xfId="0" applyFont="1" applyBorder="1"/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/>
    <xf numFmtId="4" fontId="9" fillId="0" borderId="6" xfId="0" applyNumberFormat="1" applyFont="1" applyBorder="1"/>
    <xf numFmtId="0" fontId="11" fillId="0" borderId="6" xfId="0" applyFont="1" applyBorder="1"/>
    <xf numFmtId="164" fontId="0" fillId="0" borderId="0" xfId="0" applyNumberFormat="1"/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4" fontId="12" fillId="0" borderId="6" xfId="0" applyNumberFormat="1" applyFont="1" applyBorder="1"/>
    <xf numFmtId="16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" fontId="13" fillId="2" borderId="6" xfId="0" applyNumberFormat="1" applyFont="1" applyFill="1" applyBorder="1"/>
    <xf numFmtId="4" fontId="13" fillId="0" borderId="6" xfId="0" applyNumberFormat="1" applyFont="1" applyBorder="1"/>
    <xf numFmtId="4" fontId="14" fillId="0" borderId="6" xfId="0" applyNumberFormat="1" applyFont="1" applyBorder="1"/>
    <xf numFmtId="0" fontId="12" fillId="0" borderId="6" xfId="0" applyFont="1" applyBorder="1" applyAlignment="1"/>
    <xf numFmtId="4" fontId="12" fillId="2" borderId="6" xfId="0" applyNumberFormat="1" applyFont="1" applyFill="1" applyBorder="1"/>
    <xf numFmtId="4" fontId="15" fillId="2" borderId="6" xfId="0" applyNumberFormat="1" applyFont="1" applyFill="1" applyBorder="1"/>
    <xf numFmtId="4" fontId="14" fillId="2" borderId="6" xfId="0" applyNumberFormat="1" applyFont="1" applyFill="1" applyBorder="1"/>
    <xf numFmtId="4" fontId="0" fillId="0" borderId="0" xfId="0" applyNumberFormat="1"/>
    <xf numFmtId="0" fontId="16" fillId="0" borderId="0" xfId="0" applyFont="1"/>
    <xf numFmtId="0" fontId="1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D35" sqref="D35"/>
    </sheetView>
  </sheetViews>
  <sheetFormatPr defaultRowHeight="15"/>
  <cols>
    <col min="1" max="1" width="7.28515625" customWidth="1"/>
    <col min="2" max="2" width="37.85546875" customWidth="1"/>
    <col min="3" max="3" width="12.28515625" bestFit="1" customWidth="1"/>
    <col min="4" max="4" width="11.28515625" bestFit="1" customWidth="1"/>
    <col min="5" max="5" width="13.85546875" customWidth="1"/>
    <col min="6" max="6" width="7" customWidth="1"/>
    <col min="12" max="12" width="10.5703125" bestFit="1" customWidth="1"/>
  </cols>
  <sheetData>
    <row r="1" spans="1:6" ht="15.75" thickBot="1"/>
    <row r="2" spans="1:6" ht="15.75" thickBot="1">
      <c r="A2" s="1"/>
      <c r="B2" s="1"/>
      <c r="C2" s="1"/>
      <c r="D2" s="2"/>
      <c r="E2" s="66" t="s">
        <v>0</v>
      </c>
      <c r="F2" s="67"/>
    </row>
    <row r="3" spans="1:6">
      <c r="A3" s="3"/>
      <c r="B3" s="3"/>
      <c r="C3" s="4"/>
      <c r="D3" s="4"/>
      <c r="E3" s="4"/>
      <c r="F3" s="4"/>
    </row>
    <row r="4" spans="1:6">
      <c r="A4" s="68" t="s">
        <v>1</v>
      </c>
      <c r="B4" s="69"/>
      <c r="C4" s="69"/>
      <c r="D4" s="69"/>
      <c r="E4" s="69"/>
      <c r="F4" s="70"/>
    </row>
    <row r="5" spans="1:6" ht="60">
      <c r="A5" s="5"/>
      <c r="B5" s="6" t="s">
        <v>2</v>
      </c>
      <c r="C5" s="7" t="s">
        <v>3</v>
      </c>
      <c r="D5" s="7" t="s">
        <v>253</v>
      </c>
      <c r="E5" s="7" t="s">
        <v>254</v>
      </c>
      <c r="F5" s="7" t="s">
        <v>4</v>
      </c>
    </row>
    <row r="6" spans="1:6">
      <c r="A6" s="8">
        <v>71</v>
      </c>
      <c r="B6" s="5" t="s">
        <v>5</v>
      </c>
      <c r="C6" s="9">
        <f>+C7+C12+C16+C30</f>
        <v>33536000</v>
      </c>
      <c r="D6" s="9">
        <f>+D7+D12+D16+D30</f>
        <v>2137902.7599999998</v>
      </c>
      <c r="E6" s="9">
        <f>+E7+E12+E16+E30</f>
        <v>14357465.780000003</v>
      </c>
      <c r="F6" s="9">
        <f>+E6*100/C6</f>
        <v>42.812099773377867</v>
      </c>
    </row>
    <row r="7" spans="1:6">
      <c r="A7" s="8">
        <v>711</v>
      </c>
      <c r="B7" s="5" t="s">
        <v>6</v>
      </c>
      <c r="C7" s="9">
        <f>+SUM(C8:C11)</f>
        <v>18871000</v>
      </c>
      <c r="D7" s="9">
        <f>+SUM(D8:D11)</f>
        <v>1959870.13</v>
      </c>
      <c r="E7" s="9">
        <f>+SUM(E8:E11)</f>
        <v>8992305.9500000011</v>
      </c>
      <c r="F7" s="9">
        <f t="shared" ref="F7:F55" si="0">+E7*100/C7</f>
        <v>47.651454347941289</v>
      </c>
    </row>
    <row r="8" spans="1:6">
      <c r="A8" s="10" t="s">
        <v>7</v>
      </c>
      <c r="B8" s="11" t="s">
        <v>8</v>
      </c>
      <c r="C8" s="12">
        <v>1321000</v>
      </c>
      <c r="D8" s="12">
        <v>148555.07999999999</v>
      </c>
      <c r="E8" s="12">
        <v>836801.08</v>
      </c>
      <c r="F8" s="9">
        <f t="shared" si="0"/>
        <v>63.346031794095381</v>
      </c>
    </row>
    <row r="9" spans="1:6">
      <c r="A9" s="11">
        <v>71131</v>
      </c>
      <c r="B9" s="11" t="s">
        <v>9</v>
      </c>
      <c r="C9" s="12">
        <v>12700000</v>
      </c>
      <c r="D9" s="12">
        <v>1552224.99</v>
      </c>
      <c r="E9" s="12">
        <v>5385550.7300000004</v>
      </c>
      <c r="F9" s="9">
        <f t="shared" si="0"/>
        <v>42.405911259842519</v>
      </c>
    </row>
    <row r="10" spans="1:6">
      <c r="A10" s="11">
        <v>71132</v>
      </c>
      <c r="B10" s="11" t="s">
        <v>10</v>
      </c>
      <c r="C10" s="12">
        <v>3650000</v>
      </c>
      <c r="D10" s="12">
        <v>178536.94</v>
      </c>
      <c r="E10" s="12">
        <v>2124983.71</v>
      </c>
      <c r="F10" s="9">
        <f t="shared" si="0"/>
        <v>58.218731780821919</v>
      </c>
    </row>
    <row r="11" spans="1:6">
      <c r="A11" s="10" t="s">
        <v>11</v>
      </c>
      <c r="B11" s="11" t="s">
        <v>12</v>
      </c>
      <c r="C11" s="12">
        <v>1200000</v>
      </c>
      <c r="D11" s="12">
        <v>80553.119999999995</v>
      </c>
      <c r="E11" s="12">
        <v>644970.43000000005</v>
      </c>
      <c r="F11" s="9">
        <f t="shared" si="0"/>
        <v>53.747535833333338</v>
      </c>
    </row>
    <row r="12" spans="1:6">
      <c r="A12" s="8">
        <v>713</v>
      </c>
      <c r="B12" s="13" t="s">
        <v>13</v>
      </c>
      <c r="C12" s="9">
        <f>+C13+C14</f>
        <v>490000</v>
      </c>
      <c r="D12" s="9">
        <f>+D13+D14</f>
        <v>3081</v>
      </c>
      <c r="E12" s="9">
        <f>+E13+E14</f>
        <v>59516.89</v>
      </c>
      <c r="F12" s="9">
        <f t="shared" si="0"/>
        <v>12.146304081632653</v>
      </c>
    </row>
    <row r="13" spans="1:6">
      <c r="A13" s="10" t="s">
        <v>14</v>
      </c>
      <c r="B13" s="11" t="s">
        <v>15</v>
      </c>
      <c r="C13" s="12">
        <v>125000</v>
      </c>
      <c r="D13" s="12">
        <v>2608</v>
      </c>
      <c r="E13" s="12">
        <v>38927.25</v>
      </c>
      <c r="F13" s="9">
        <f t="shared" si="0"/>
        <v>31.1418</v>
      </c>
    </row>
    <row r="14" spans="1:6">
      <c r="A14" s="10" t="s">
        <v>16</v>
      </c>
      <c r="B14" s="11" t="s">
        <v>17</v>
      </c>
      <c r="C14" s="12">
        <v>365000</v>
      </c>
      <c r="D14" s="12">
        <v>473</v>
      </c>
      <c r="E14" s="12">
        <v>20589.64</v>
      </c>
      <c r="F14" s="9">
        <f t="shared" si="0"/>
        <v>5.6409972602739726</v>
      </c>
    </row>
    <row r="15" spans="1:6">
      <c r="A15" s="10">
        <v>7136</v>
      </c>
      <c r="B15" s="11" t="s">
        <v>18</v>
      </c>
      <c r="C15" s="12"/>
      <c r="D15" s="12"/>
      <c r="E15" s="12"/>
      <c r="F15" s="9"/>
    </row>
    <row r="16" spans="1:6">
      <c r="A16" s="8">
        <v>714</v>
      </c>
      <c r="B16" s="13" t="s">
        <v>19</v>
      </c>
      <c r="C16" s="9">
        <f>+C17+C26+C27+C29</f>
        <v>10035000</v>
      </c>
      <c r="D16" s="9">
        <f>+D17+D26+D27+D29</f>
        <v>35866.720000000001</v>
      </c>
      <c r="E16" s="9">
        <f>+E17+E26+E27+E29</f>
        <v>2445182.8600000003</v>
      </c>
      <c r="F16" s="9">
        <f t="shared" si="0"/>
        <v>24.366545690084706</v>
      </c>
    </row>
    <row r="17" spans="1:12">
      <c r="A17" s="11">
        <v>7141</v>
      </c>
      <c r="B17" s="11" t="s">
        <v>20</v>
      </c>
      <c r="C17" s="9">
        <v>85000</v>
      </c>
      <c r="D17" s="9">
        <v>8364.56</v>
      </c>
      <c r="E17" s="9">
        <v>55638.75</v>
      </c>
      <c r="F17" s="9">
        <f t="shared" si="0"/>
        <v>65.457352941176467</v>
      </c>
    </row>
    <row r="18" spans="1:12">
      <c r="A18" s="10" t="s">
        <v>21</v>
      </c>
      <c r="B18" s="11" t="s">
        <v>22</v>
      </c>
      <c r="C18" s="12"/>
      <c r="D18" s="12"/>
      <c r="E18" s="12"/>
      <c r="F18" s="9"/>
    </row>
    <row r="19" spans="1:12">
      <c r="A19" s="10" t="s">
        <v>23</v>
      </c>
      <c r="B19" s="11" t="s">
        <v>24</v>
      </c>
      <c r="C19" s="12"/>
      <c r="D19" s="12"/>
      <c r="E19" s="12"/>
      <c r="F19" s="9"/>
    </row>
    <row r="20" spans="1:12">
      <c r="A20" s="10" t="s">
        <v>25</v>
      </c>
      <c r="B20" s="11" t="s">
        <v>26</v>
      </c>
      <c r="C20" s="12"/>
      <c r="D20" s="12"/>
      <c r="E20" s="12"/>
      <c r="F20" s="9"/>
      <c r="L20" s="47"/>
    </row>
    <row r="21" spans="1:12">
      <c r="A21" s="10">
        <v>71414</v>
      </c>
      <c r="B21" s="11" t="s">
        <v>27</v>
      </c>
      <c r="C21" s="12"/>
      <c r="D21" s="12"/>
      <c r="E21" s="12"/>
      <c r="F21" s="9"/>
      <c r="L21" s="47"/>
    </row>
    <row r="22" spans="1:12">
      <c r="A22" s="11">
        <v>7142</v>
      </c>
      <c r="B22" s="11" t="s">
        <v>28</v>
      </c>
      <c r="C22" s="9"/>
      <c r="D22" s="9"/>
      <c r="E22" s="9"/>
      <c r="F22" s="9"/>
      <c r="L22" s="47"/>
    </row>
    <row r="23" spans="1:12">
      <c r="A23" s="10" t="s">
        <v>29</v>
      </c>
      <c r="B23" s="11" t="s">
        <v>30</v>
      </c>
      <c r="C23" s="12"/>
      <c r="D23" s="12"/>
      <c r="E23" s="12"/>
      <c r="F23" s="9"/>
    </row>
    <row r="24" spans="1:12">
      <c r="A24" s="10" t="s">
        <v>31</v>
      </c>
      <c r="B24" s="11" t="s">
        <v>32</v>
      </c>
      <c r="C24" s="12"/>
      <c r="D24" s="12"/>
      <c r="E24" s="12"/>
      <c r="F24" s="9"/>
    </row>
    <row r="25" spans="1:12">
      <c r="A25" s="14">
        <v>71424</v>
      </c>
      <c r="B25" s="15" t="s">
        <v>33</v>
      </c>
      <c r="C25" s="12"/>
      <c r="D25" s="12"/>
      <c r="E25" s="12"/>
      <c r="F25" s="9"/>
    </row>
    <row r="26" spans="1:12" ht="24.75">
      <c r="A26" s="10" t="s">
        <v>34</v>
      </c>
      <c r="B26" s="16" t="s">
        <v>35</v>
      </c>
      <c r="C26" s="12">
        <v>9000000</v>
      </c>
      <c r="D26" s="12">
        <v>16062.35</v>
      </c>
      <c r="E26" s="12">
        <v>2221533.12</v>
      </c>
      <c r="F26" s="9">
        <f t="shared" si="0"/>
        <v>24.683701333333332</v>
      </c>
    </row>
    <row r="27" spans="1:12">
      <c r="A27" s="10" t="s">
        <v>36</v>
      </c>
      <c r="B27" s="16" t="s">
        <v>37</v>
      </c>
      <c r="C27" s="12">
        <v>350000</v>
      </c>
      <c r="D27" s="12">
        <v>11439.81</v>
      </c>
      <c r="E27" s="12">
        <v>168010.99</v>
      </c>
      <c r="F27" s="9">
        <f t="shared" si="0"/>
        <v>48.003140000000002</v>
      </c>
    </row>
    <row r="28" spans="1:12" ht="24.75">
      <c r="A28" s="10">
        <v>71484</v>
      </c>
      <c r="B28" s="16" t="s">
        <v>38</v>
      </c>
      <c r="C28" s="12"/>
      <c r="D28" s="12"/>
      <c r="E28" s="12"/>
      <c r="F28" s="9"/>
    </row>
    <row r="29" spans="1:12">
      <c r="A29" s="10" t="s">
        <v>39</v>
      </c>
      <c r="B29" s="11" t="s">
        <v>40</v>
      </c>
      <c r="C29" s="12">
        <v>600000</v>
      </c>
      <c r="D29" s="12"/>
      <c r="E29" s="12"/>
      <c r="F29" s="9">
        <f t="shared" si="0"/>
        <v>0</v>
      </c>
    </row>
    <row r="30" spans="1:12">
      <c r="A30" s="8">
        <v>715</v>
      </c>
      <c r="B30" s="13" t="s">
        <v>41</v>
      </c>
      <c r="C30" s="9">
        <f>+C31+C32+C33+C34</f>
        <v>4140000</v>
      </c>
      <c r="D30" s="9">
        <f>+D31+D32+D33+D34</f>
        <v>139084.91</v>
      </c>
      <c r="E30" s="9">
        <f>+E31+E32+E33+E34</f>
        <v>2860460.08</v>
      </c>
      <c r="F30" s="9">
        <f t="shared" si="0"/>
        <v>69.093238647343</v>
      </c>
    </row>
    <row r="31" spans="1:12">
      <c r="A31" s="10" t="s">
        <v>42</v>
      </c>
      <c r="B31" s="11" t="s">
        <v>43</v>
      </c>
      <c r="C31" s="12"/>
      <c r="D31" s="12"/>
      <c r="E31" s="12"/>
      <c r="F31" s="9"/>
    </row>
    <row r="32" spans="1:12">
      <c r="A32" s="10" t="s">
        <v>44</v>
      </c>
      <c r="B32" s="11" t="s">
        <v>45</v>
      </c>
      <c r="C32" s="12">
        <v>540000</v>
      </c>
      <c r="D32" s="12">
        <v>25395.69</v>
      </c>
      <c r="E32" s="12">
        <v>149933.39000000001</v>
      </c>
      <c r="F32" s="9">
        <f t="shared" si="0"/>
        <v>27.765442592592596</v>
      </c>
    </row>
    <row r="33" spans="1:6">
      <c r="A33" s="10" t="s">
        <v>46</v>
      </c>
      <c r="B33" s="11" t="s">
        <v>47</v>
      </c>
      <c r="C33" s="12">
        <v>100000</v>
      </c>
      <c r="D33" s="12"/>
      <c r="E33" s="12"/>
      <c r="F33" s="9">
        <f t="shared" si="0"/>
        <v>0</v>
      </c>
    </row>
    <row r="34" spans="1:6">
      <c r="A34" s="10" t="s">
        <v>48</v>
      </c>
      <c r="B34" s="11" t="s">
        <v>41</v>
      </c>
      <c r="C34" s="12">
        <v>3500000</v>
      </c>
      <c r="D34" s="12">
        <v>113689.22</v>
      </c>
      <c r="E34" s="12">
        <v>2710526.69</v>
      </c>
      <c r="F34" s="9">
        <f t="shared" si="0"/>
        <v>77.443619714285717</v>
      </c>
    </row>
    <row r="35" spans="1:6">
      <c r="A35" s="8">
        <v>72</v>
      </c>
      <c r="B35" s="13" t="s">
        <v>49</v>
      </c>
      <c r="C35" s="9">
        <f>+C37</f>
        <v>2500000</v>
      </c>
      <c r="D35" s="9">
        <f>+D37</f>
        <v>368</v>
      </c>
      <c r="E35" s="9">
        <f>+E37</f>
        <v>262352.63</v>
      </c>
      <c r="F35" s="9">
        <f t="shared" si="0"/>
        <v>10.4941052</v>
      </c>
    </row>
    <row r="36" spans="1:6">
      <c r="A36" s="10" t="s">
        <v>50</v>
      </c>
      <c r="B36" s="11" t="s">
        <v>51</v>
      </c>
      <c r="C36" s="12"/>
      <c r="D36" s="12"/>
      <c r="E36" s="12"/>
      <c r="F36" s="9"/>
    </row>
    <row r="37" spans="1:6">
      <c r="A37" s="10" t="s">
        <v>52</v>
      </c>
      <c r="B37" s="11" t="s">
        <v>53</v>
      </c>
      <c r="C37" s="12">
        <v>2500000</v>
      </c>
      <c r="D37" s="12">
        <v>368</v>
      </c>
      <c r="E37" s="12">
        <v>262352.63</v>
      </c>
      <c r="F37" s="9">
        <f t="shared" si="0"/>
        <v>10.4941052</v>
      </c>
    </row>
    <row r="38" spans="1:6">
      <c r="A38" s="10" t="s">
        <v>54</v>
      </c>
      <c r="B38" s="11" t="s">
        <v>55</v>
      </c>
      <c r="C38" s="12"/>
      <c r="D38" s="12"/>
      <c r="E38" s="12"/>
      <c r="F38" s="9"/>
    </row>
    <row r="39" spans="1:6" ht="24">
      <c r="A39" s="8">
        <v>73</v>
      </c>
      <c r="B39" s="17" t="s">
        <v>56</v>
      </c>
      <c r="C39" s="18">
        <f>+C41</f>
        <v>5000000</v>
      </c>
      <c r="D39" s="18">
        <f>+D41</f>
        <v>0</v>
      </c>
      <c r="E39" s="18">
        <f>+E41</f>
        <v>4989507.18</v>
      </c>
      <c r="F39" s="9">
        <f t="shared" si="0"/>
        <v>99.790143599999993</v>
      </c>
    </row>
    <row r="40" spans="1:6">
      <c r="A40" s="10">
        <v>731</v>
      </c>
      <c r="B40" s="11" t="s">
        <v>57</v>
      </c>
      <c r="C40" s="12"/>
      <c r="D40" s="12"/>
      <c r="E40" s="12"/>
      <c r="F40" s="9"/>
    </row>
    <row r="41" spans="1:6">
      <c r="A41" s="10" t="s">
        <v>58</v>
      </c>
      <c r="B41" s="11" t="s">
        <v>59</v>
      </c>
      <c r="C41" s="12">
        <v>5000000</v>
      </c>
      <c r="D41" s="12"/>
      <c r="E41" s="12">
        <v>4989507.18</v>
      </c>
      <c r="F41" s="9">
        <f t="shared" si="0"/>
        <v>99.790143599999993</v>
      </c>
    </row>
    <row r="42" spans="1:6">
      <c r="A42" s="8">
        <v>74</v>
      </c>
      <c r="B42" s="13" t="s">
        <v>60</v>
      </c>
      <c r="C42" s="9">
        <f>+C44</f>
        <v>70000</v>
      </c>
      <c r="D42" s="9">
        <f>+D44</f>
        <v>0</v>
      </c>
      <c r="E42" s="9">
        <f>+E44</f>
        <v>0</v>
      </c>
      <c r="F42" s="9">
        <f t="shared" si="0"/>
        <v>0</v>
      </c>
    </row>
    <row r="43" spans="1:6">
      <c r="A43" s="10" t="s">
        <v>61</v>
      </c>
      <c r="B43" s="11" t="s">
        <v>62</v>
      </c>
      <c r="C43" s="9"/>
      <c r="D43" s="9"/>
      <c r="E43" s="9"/>
      <c r="F43" s="9"/>
    </row>
    <row r="44" spans="1:6">
      <c r="A44" s="10" t="s">
        <v>63</v>
      </c>
      <c r="B44" s="11" t="s">
        <v>64</v>
      </c>
      <c r="C44" s="12">
        <v>70000</v>
      </c>
      <c r="D44" s="12"/>
      <c r="E44" s="12"/>
      <c r="F44" s="9">
        <f t="shared" si="0"/>
        <v>0</v>
      </c>
    </row>
    <row r="45" spans="1:6">
      <c r="A45" s="10" t="s">
        <v>65</v>
      </c>
      <c r="B45" s="11" t="s">
        <v>66</v>
      </c>
      <c r="C45" s="12"/>
      <c r="D45" s="12"/>
      <c r="E45" s="12"/>
      <c r="F45" s="9"/>
    </row>
    <row r="46" spans="1:6">
      <c r="A46" s="11">
        <v>742</v>
      </c>
      <c r="B46" s="11" t="s">
        <v>67</v>
      </c>
      <c r="C46" s="9"/>
      <c r="D46" s="9"/>
      <c r="E46" s="9"/>
      <c r="F46" s="9"/>
    </row>
    <row r="47" spans="1:6">
      <c r="A47" s="10" t="s">
        <v>68</v>
      </c>
      <c r="B47" s="11" t="s">
        <v>69</v>
      </c>
      <c r="C47" s="12"/>
      <c r="D47" s="12"/>
      <c r="E47" s="12"/>
      <c r="F47" s="9"/>
    </row>
    <row r="48" spans="1:6">
      <c r="A48" s="10" t="s">
        <v>70</v>
      </c>
      <c r="B48" s="11" t="s">
        <v>71</v>
      </c>
      <c r="C48" s="12"/>
      <c r="D48" s="12"/>
      <c r="E48" s="12"/>
      <c r="F48" s="9"/>
    </row>
    <row r="49" spans="1:6">
      <c r="A49" s="8">
        <v>75</v>
      </c>
      <c r="B49" s="13" t="s">
        <v>72</v>
      </c>
      <c r="C49" s="9"/>
      <c r="D49" s="9"/>
      <c r="E49" s="9"/>
      <c r="F49" s="9"/>
    </row>
    <row r="50" spans="1:6">
      <c r="A50" s="10" t="s">
        <v>73</v>
      </c>
      <c r="B50" s="11" t="s">
        <v>72</v>
      </c>
      <c r="C50" s="12"/>
      <c r="D50" s="12"/>
      <c r="E50" s="12"/>
      <c r="F50" s="9"/>
    </row>
    <row r="51" spans="1:6">
      <c r="A51" s="10" t="s">
        <v>74</v>
      </c>
      <c r="B51" s="11" t="s">
        <v>75</v>
      </c>
      <c r="C51" s="12"/>
      <c r="D51" s="12"/>
      <c r="E51" s="12"/>
      <c r="F51" s="9"/>
    </row>
    <row r="52" spans="1:6">
      <c r="A52" s="10">
        <v>75111</v>
      </c>
      <c r="B52" s="11" t="s">
        <v>76</v>
      </c>
      <c r="C52" s="12"/>
      <c r="D52" s="12"/>
      <c r="E52" s="12"/>
      <c r="F52" s="9"/>
    </row>
    <row r="53" spans="1:6">
      <c r="A53" s="10">
        <v>75112</v>
      </c>
      <c r="B53" s="11" t="s">
        <v>77</v>
      </c>
      <c r="C53" s="12"/>
      <c r="D53" s="12"/>
      <c r="E53" s="12"/>
      <c r="F53" s="9"/>
    </row>
    <row r="54" spans="1:6">
      <c r="A54" s="10" t="s">
        <v>78</v>
      </c>
      <c r="B54" s="11" t="s">
        <v>79</v>
      </c>
      <c r="C54" s="12"/>
      <c r="D54" s="12"/>
      <c r="E54" s="12"/>
      <c r="F54" s="9"/>
    </row>
    <row r="55" spans="1:6">
      <c r="A55" s="11"/>
      <c r="B55" s="13" t="s">
        <v>80</v>
      </c>
      <c r="C55" s="9">
        <f>+C6+C35+C39+C42</f>
        <v>41106000</v>
      </c>
      <c r="D55" s="9">
        <f>+D6+D35+D39+D42</f>
        <v>2138270.7599999998</v>
      </c>
      <c r="E55" s="9">
        <f>+E6+E35+E39+E42</f>
        <v>19609325.590000004</v>
      </c>
      <c r="F55" s="9">
        <f t="shared" si="0"/>
        <v>47.704290346908003</v>
      </c>
    </row>
  </sheetData>
  <mergeCells count="2">
    <mergeCell ref="E2:F2"/>
    <mergeCell ref="A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121" workbookViewId="0">
      <selection activeCell="D57" sqref="D57"/>
    </sheetView>
  </sheetViews>
  <sheetFormatPr defaultRowHeight="15"/>
  <cols>
    <col min="1" max="1" width="6.42578125" customWidth="1"/>
    <col min="2" max="2" width="38.5703125" customWidth="1"/>
    <col min="3" max="3" width="12.28515625" bestFit="1" customWidth="1"/>
    <col min="4" max="4" width="9" bestFit="1" customWidth="1"/>
    <col min="5" max="5" width="13.5703125" customWidth="1"/>
  </cols>
  <sheetData>
    <row r="1" spans="1:6" ht="15.75" thickBot="1"/>
    <row r="2" spans="1:6" ht="15.75" thickBot="1">
      <c r="A2" s="4"/>
      <c r="B2" s="4"/>
      <c r="C2" s="4"/>
      <c r="D2" s="4"/>
      <c r="E2" s="71" t="s">
        <v>81</v>
      </c>
      <c r="F2" s="72"/>
    </row>
    <row r="3" spans="1:6">
      <c r="A3" s="4"/>
      <c r="B3" s="4"/>
      <c r="C3" s="4"/>
      <c r="D3" s="4"/>
      <c r="E3" s="4"/>
      <c r="F3" s="4"/>
    </row>
    <row r="4" spans="1:6">
      <c r="A4" s="73" t="s">
        <v>1</v>
      </c>
      <c r="B4" s="74"/>
      <c r="C4" s="74"/>
      <c r="D4" s="74"/>
      <c r="E4" s="74"/>
      <c r="F4" s="75"/>
    </row>
    <row r="5" spans="1:6" ht="60.75" thickBot="1">
      <c r="A5" s="19" t="s">
        <v>82</v>
      </c>
      <c r="B5" s="19" t="s">
        <v>83</v>
      </c>
      <c r="C5" s="20" t="s">
        <v>3</v>
      </c>
      <c r="D5" s="20" t="s">
        <v>255</v>
      </c>
      <c r="E5" s="20" t="s">
        <v>256</v>
      </c>
      <c r="F5" s="20" t="s">
        <v>84</v>
      </c>
    </row>
    <row r="6" spans="1:6" ht="15.75" thickTop="1">
      <c r="A6" s="21" t="s">
        <v>85</v>
      </c>
      <c r="B6" s="22" t="s">
        <v>86</v>
      </c>
      <c r="C6" s="23">
        <f>+C7</f>
        <v>11127700</v>
      </c>
      <c r="D6" s="23">
        <f>+D7</f>
        <v>3.5</v>
      </c>
      <c r="E6" s="23">
        <f>+E7</f>
        <v>4707566.41</v>
      </c>
      <c r="F6" s="23">
        <f>+E6*100/C6</f>
        <v>42.304936419925049</v>
      </c>
    </row>
    <row r="7" spans="1:6">
      <c r="A7" s="24">
        <v>41</v>
      </c>
      <c r="B7" s="25" t="s">
        <v>86</v>
      </c>
      <c r="C7" s="26">
        <f>+C8+C14+C22+C28+C38+C43+C45+C50</f>
        <v>11127700</v>
      </c>
      <c r="D7" s="26">
        <f>+D8+D14+D22+D28+D38+D43+D45+D50</f>
        <v>3.5</v>
      </c>
      <c r="E7" s="26">
        <f>+E8+E14+E22+E28+E38+E43+E45+E50</f>
        <v>4707566.41</v>
      </c>
      <c r="F7" s="23">
        <f t="shared" ref="F7:F69" si="0">+E7*100/C7</f>
        <v>42.304936419925049</v>
      </c>
    </row>
    <row r="8" spans="1:6">
      <c r="A8" s="24">
        <v>411</v>
      </c>
      <c r="B8" s="25" t="s">
        <v>87</v>
      </c>
      <c r="C8" s="26">
        <f>SUM(C9:C13)</f>
        <v>5878650</v>
      </c>
      <c r="D8" s="26">
        <f>SUM(D9:D13)</f>
        <v>0</v>
      </c>
      <c r="E8" s="26">
        <f>SUM(E9:E13)</f>
        <v>3222974.3</v>
      </c>
      <c r="F8" s="23">
        <f t="shared" si="0"/>
        <v>54.82507548501782</v>
      </c>
    </row>
    <row r="9" spans="1:6">
      <c r="A9" s="27" t="s">
        <v>88</v>
      </c>
      <c r="B9" s="28" t="s">
        <v>89</v>
      </c>
      <c r="C9" s="29">
        <v>3450350</v>
      </c>
      <c r="D9" s="29"/>
      <c r="E9" s="29">
        <v>1930162.04</v>
      </c>
      <c r="F9" s="23">
        <f>+E9*100/C9</f>
        <v>55.941050618053239</v>
      </c>
    </row>
    <row r="10" spans="1:6">
      <c r="A10" s="27" t="s">
        <v>90</v>
      </c>
      <c r="B10" s="28" t="s">
        <v>91</v>
      </c>
      <c r="C10" s="29">
        <v>518000</v>
      </c>
      <c r="D10" s="29"/>
      <c r="E10" s="29">
        <v>259146.02</v>
      </c>
      <c r="F10" s="23">
        <f>+E10*100/C10</f>
        <v>50.028189189189192</v>
      </c>
    </row>
    <row r="11" spans="1:6">
      <c r="A11" s="27" t="s">
        <v>92</v>
      </c>
      <c r="B11" s="28" t="s">
        <v>93</v>
      </c>
      <c r="C11" s="29">
        <v>1258500</v>
      </c>
      <c r="D11" s="29"/>
      <c r="E11" s="29">
        <v>691044.77</v>
      </c>
      <c r="F11" s="23">
        <f>+E11*100/C11</f>
        <v>54.910192292411601</v>
      </c>
    </row>
    <row r="12" spans="1:6">
      <c r="A12" s="27" t="s">
        <v>94</v>
      </c>
      <c r="B12" s="28" t="s">
        <v>95</v>
      </c>
      <c r="C12" s="29">
        <v>600000</v>
      </c>
      <c r="D12" s="29"/>
      <c r="E12" s="29">
        <v>316704.13</v>
      </c>
      <c r="F12" s="23">
        <f>+E12*100/C12</f>
        <v>52.784021666666668</v>
      </c>
    </row>
    <row r="13" spans="1:6">
      <c r="A13" s="27" t="s">
        <v>96</v>
      </c>
      <c r="B13" s="28" t="s">
        <v>97</v>
      </c>
      <c r="C13" s="29">
        <v>51800</v>
      </c>
      <c r="D13" s="29"/>
      <c r="E13" s="29">
        <v>25917.34</v>
      </c>
      <c r="F13" s="23">
        <f>+E13*100/C13</f>
        <v>50.033474903474904</v>
      </c>
    </row>
    <row r="14" spans="1:6">
      <c r="A14" s="24">
        <v>412</v>
      </c>
      <c r="B14" s="25" t="s">
        <v>98</v>
      </c>
      <c r="C14" s="26">
        <f>SUM(C15:C21)</f>
        <v>862450</v>
      </c>
      <c r="D14" s="26">
        <f>SUM(D15:D21)</f>
        <v>0</v>
      </c>
      <c r="E14" s="26">
        <f>SUM(E15:E21)</f>
        <v>322592.79000000004</v>
      </c>
      <c r="F14" s="23">
        <f t="shared" si="0"/>
        <v>37.404230969911303</v>
      </c>
    </row>
    <row r="15" spans="1:6">
      <c r="A15" s="27" t="s">
        <v>99</v>
      </c>
      <c r="B15" s="28" t="s">
        <v>100</v>
      </c>
      <c r="C15" s="29"/>
      <c r="D15" s="29"/>
      <c r="E15" s="29"/>
      <c r="F15" s="23"/>
    </row>
    <row r="16" spans="1:6">
      <c r="A16" s="27" t="s">
        <v>101</v>
      </c>
      <c r="B16" s="28" t="s">
        <v>102</v>
      </c>
      <c r="C16" s="29"/>
      <c r="D16" s="29"/>
      <c r="E16" s="29"/>
      <c r="F16" s="23"/>
    </row>
    <row r="17" spans="1:6">
      <c r="A17" s="27" t="s">
        <v>103</v>
      </c>
      <c r="B17" s="28" t="s">
        <v>104</v>
      </c>
      <c r="C17" s="29"/>
      <c r="D17" s="29"/>
      <c r="E17" s="29"/>
      <c r="F17" s="23"/>
    </row>
    <row r="18" spans="1:6">
      <c r="A18" s="27" t="s">
        <v>105</v>
      </c>
      <c r="B18" s="28" t="s">
        <v>106</v>
      </c>
      <c r="C18" s="29">
        <v>77600</v>
      </c>
      <c r="D18" s="29"/>
      <c r="E18" s="29">
        <v>77542.600000000006</v>
      </c>
      <c r="F18" s="23"/>
    </row>
    <row r="19" spans="1:6">
      <c r="A19" s="27" t="s">
        <v>107</v>
      </c>
      <c r="B19" s="28" t="s">
        <v>108</v>
      </c>
      <c r="C19" s="29">
        <v>150000</v>
      </c>
      <c r="D19" s="29"/>
      <c r="E19" s="29"/>
      <c r="F19" s="23">
        <f t="shared" si="0"/>
        <v>0</v>
      </c>
    </row>
    <row r="20" spans="1:6">
      <c r="A20" s="27" t="s">
        <v>109</v>
      </c>
      <c r="B20" s="28" t="s">
        <v>110</v>
      </c>
      <c r="C20" s="29">
        <v>160000</v>
      </c>
      <c r="D20" s="29"/>
      <c r="E20" s="29">
        <v>86067.69</v>
      </c>
      <c r="F20" s="23">
        <f t="shared" si="0"/>
        <v>53.792306250000003</v>
      </c>
    </row>
    <row r="21" spans="1:6">
      <c r="A21" s="27" t="s">
        <v>111</v>
      </c>
      <c r="B21" s="28" t="s">
        <v>40</v>
      </c>
      <c r="C21" s="29">
        <v>474850</v>
      </c>
      <c r="D21" s="29"/>
      <c r="E21" s="29">
        <v>158982.5</v>
      </c>
      <c r="F21" s="23">
        <f t="shared" si="0"/>
        <v>33.480572812467095</v>
      </c>
    </row>
    <row r="22" spans="1:6">
      <c r="A22" s="24">
        <v>413</v>
      </c>
      <c r="B22" s="25" t="s">
        <v>112</v>
      </c>
      <c r="C22" s="26">
        <f>SUM(C23:C27)</f>
        <v>700400</v>
      </c>
      <c r="D22" s="26">
        <f>SUM(D23:D27)</f>
        <v>0</v>
      </c>
      <c r="E22" s="26">
        <f>SUM(E23:E27)</f>
        <v>184836.33000000002</v>
      </c>
      <c r="F22" s="23">
        <f t="shared" si="0"/>
        <v>26.390109937178757</v>
      </c>
    </row>
    <row r="23" spans="1:6">
      <c r="A23" s="27" t="s">
        <v>113</v>
      </c>
      <c r="B23" s="28" t="s">
        <v>114</v>
      </c>
      <c r="C23" s="29">
        <v>91000</v>
      </c>
      <c r="D23" s="29"/>
      <c r="E23" s="29">
        <v>18336.86</v>
      </c>
      <c r="F23" s="23">
        <f t="shared" si="0"/>
        <v>20.150395604395605</v>
      </c>
    </row>
    <row r="24" spans="1:6">
      <c r="A24" s="27" t="s">
        <v>115</v>
      </c>
      <c r="B24" s="28" t="s">
        <v>116</v>
      </c>
      <c r="C24" s="29">
        <v>5000</v>
      </c>
      <c r="D24" s="29"/>
      <c r="E24" s="29">
        <v>1608.75</v>
      </c>
      <c r="F24" s="23">
        <f t="shared" si="0"/>
        <v>32.174999999999997</v>
      </c>
    </row>
    <row r="25" spans="1:6">
      <c r="A25" s="27" t="s">
        <v>117</v>
      </c>
      <c r="B25" s="28" t="s">
        <v>118</v>
      </c>
      <c r="C25" s="29">
        <f>91400+360000+90000</f>
        <v>541400</v>
      </c>
      <c r="D25" s="29"/>
      <c r="E25" s="29">
        <f>19643.17+130578.42</f>
        <v>150221.59</v>
      </c>
      <c r="F25" s="23">
        <f t="shared" si="0"/>
        <v>27.746876616180273</v>
      </c>
    </row>
    <row r="26" spans="1:6">
      <c r="A26" s="27" t="s">
        <v>119</v>
      </c>
      <c r="B26" s="28" t="s">
        <v>120</v>
      </c>
      <c r="C26" s="29">
        <v>63000</v>
      </c>
      <c r="D26" s="29"/>
      <c r="E26" s="29">
        <v>14669.13</v>
      </c>
      <c r="F26" s="23">
        <f t="shared" si="0"/>
        <v>23.284333333333333</v>
      </c>
    </row>
    <row r="27" spans="1:6">
      <c r="A27" s="27" t="s">
        <v>121</v>
      </c>
      <c r="B27" s="28" t="s">
        <v>122</v>
      </c>
      <c r="C27" s="29"/>
      <c r="D27" s="29"/>
      <c r="E27" s="29"/>
      <c r="F27" s="23"/>
    </row>
    <row r="28" spans="1:6">
      <c r="A28" s="24">
        <v>414</v>
      </c>
      <c r="B28" s="25" t="s">
        <v>123</v>
      </c>
      <c r="C28" s="26">
        <f>SUM(C29:C37)</f>
        <v>1087400</v>
      </c>
      <c r="D28" s="26">
        <f>SUM(D29:D37)</f>
        <v>0</v>
      </c>
      <c r="E28" s="26">
        <f>SUM(E29:E37)</f>
        <v>197911.9</v>
      </c>
      <c r="F28" s="23">
        <f t="shared" si="0"/>
        <v>18.200469008644472</v>
      </c>
    </row>
    <row r="29" spans="1:6">
      <c r="A29" s="27" t="s">
        <v>124</v>
      </c>
      <c r="B29" s="28" t="s">
        <v>125</v>
      </c>
      <c r="C29" s="29">
        <v>76600</v>
      </c>
      <c r="D29" s="29"/>
      <c r="E29" s="29">
        <v>5996.39</v>
      </c>
      <c r="F29" s="23">
        <f t="shared" si="0"/>
        <v>7.8281853785900779</v>
      </c>
    </row>
    <row r="30" spans="1:6">
      <c r="A30" s="27" t="s">
        <v>126</v>
      </c>
      <c r="B30" s="28" t="s">
        <v>127</v>
      </c>
      <c r="C30" s="29">
        <v>99200</v>
      </c>
      <c r="D30" s="29"/>
      <c r="E30" s="29">
        <v>24959.3</v>
      </c>
      <c r="F30" s="23">
        <f t="shared" si="0"/>
        <v>25.160584677419354</v>
      </c>
    </row>
    <row r="31" spans="1:6">
      <c r="A31" s="27" t="s">
        <v>128</v>
      </c>
      <c r="B31" s="28" t="s">
        <v>129</v>
      </c>
      <c r="C31" s="29">
        <v>146500</v>
      </c>
      <c r="D31" s="29"/>
      <c r="E31" s="29">
        <v>17025.02</v>
      </c>
      <c r="F31" s="23">
        <f t="shared" si="0"/>
        <v>11.621174061433447</v>
      </c>
    </row>
    <row r="32" spans="1:6">
      <c r="A32" s="27" t="s">
        <v>130</v>
      </c>
      <c r="B32" s="28" t="s">
        <v>131</v>
      </c>
      <c r="C32" s="29">
        <v>50000</v>
      </c>
      <c r="D32" s="29"/>
      <c r="E32" s="29">
        <v>11728.01</v>
      </c>
      <c r="F32" s="23">
        <f t="shared" si="0"/>
        <v>23.456019999999999</v>
      </c>
    </row>
    <row r="33" spans="1:6">
      <c r="A33" s="27" t="s">
        <v>132</v>
      </c>
      <c r="B33" s="28" t="s">
        <v>133</v>
      </c>
      <c r="C33" s="29"/>
      <c r="D33" s="29"/>
      <c r="E33" s="29"/>
      <c r="F33" s="23"/>
    </row>
    <row r="34" spans="1:6">
      <c r="A34" s="27" t="s">
        <v>134</v>
      </c>
      <c r="B34" s="28" t="s">
        <v>135</v>
      </c>
      <c r="C34" s="29">
        <v>85000</v>
      </c>
      <c r="D34" s="29"/>
      <c r="E34" s="29">
        <v>41496.300000000003</v>
      </c>
      <c r="F34" s="23">
        <f t="shared" si="0"/>
        <v>48.819176470588239</v>
      </c>
    </row>
    <row r="35" spans="1:6">
      <c r="A35" s="27" t="s">
        <v>136</v>
      </c>
      <c r="B35" s="28" t="s">
        <v>137</v>
      </c>
      <c r="C35" s="29">
        <v>36000</v>
      </c>
      <c r="D35" s="29"/>
      <c r="E35" s="29"/>
      <c r="F35" s="23">
        <f t="shared" si="0"/>
        <v>0</v>
      </c>
    </row>
    <row r="36" spans="1:6">
      <c r="A36" s="27" t="s">
        <v>138</v>
      </c>
      <c r="B36" s="28" t="s">
        <v>139</v>
      </c>
      <c r="C36" s="29">
        <v>57300</v>
      </c>
      <c r="D36" s="29"/>
      <c r="E36" s="29">
        <v>1681.84</v>
      </c>
      <c r="F36" s="23">
        <f t="shared" si="0"/>
        <v>2.9351483420593367</v>
      </c>
    </row>
    <row r="37" spans="1:6">
      <c r="A37" s="27" t="s">
        <v>140</v>
      </c>
      <c r="B37" s="28" t="s">
        <v>141</v>
      </c>
      <c r="C37" s="29">
        <f>529300+7500</f>
        <v>536800</v>
      </c>
      <c r="D37" s="29"/>
      <c r="E37" s="29">
        <v>95025.04</v>
      </c>
      <c r="F37" s="23">
        <f t="shared" si="0"/>
        <v>17.702131147540985</v>
      </c>
    </row>
    <row r="38" spans="1:6">
      <c r="A38" s="24">
        <v>415</v>
      </c>
      <c r="B38" s="25" t="s">
        <v>142</v>
      </c>
      <c r="C38" s="26">
        <f>SUM(C39:C41)</f>
        <v>1332700</v>
      </c>
      <c r="D38" s="26">
        <f>SUM(D39:D41)</f>
        <v>0</v>
      </c>
      <c r="E38" s="26">
        <f>SUM(E39:E41)</f>
        <v>570584.75</v>
      </c>
      <c r="F38" s="23">
        <f t="shared" si="0"/>
        <v>42.814192991671042</v>
      </c>
    </row>
    <row r="39" spans="1:6">
      <c r="A39" s="27" t="s">
        <v>143</v>
      </c>
      <c r="B39" s="28" t="s">
        <v>144</v>
      </c>
      <c r="C39" s="29">
        <v>1270000</v>
      </c>
      <c r="D39" s="29"/>
      <c r="E39" s="29">
        <v>560020.76</v>
      </c>
      <c r="F39" s="23">
        <f t="shared" si="0"/>
        <v>44.096122834645669</v>
      </c>
    </row>
    <row r="40" spans="1:6">
      <c r="A40" s="27" t="s">
        <v>145</v>
      </c>
      <c r="B40" s="28" t="s">
        <v>146</v>
      </c>
      <c r="C40" s="29">
        <v>5000</v>
      </c>
      <c r="D40" s="29"/>
      <c r="E40" s="29"/>
      <c r="F40" s="23">
        <f t="shared" si="0"/>
        <v>0</v>
      </c>
    </row>
    <row r="41" spans="1:6">
      <c r="A41" s="27" t="s">
        <v>147</v>
      </c>
      <c r="B41" s="28" t="s">
        <v>148</v>
      </c>
      <c r="C41" s="29">
        <v>57700</v>
      </c>
      <c r="D41" s="29"/>
      <c r="E41" s="29">
        <v>10563.99</v>
      </c>
      <c r="F41" s="23">
        <f t="shared" si="0"/>
        <v>18.308474870017331</v>
      </c>
    </row>
    <row r="42" spans="1:6">
      <c r="A42" s="24">
        <v>416</v>
      </c>
      <c r="B42" s="25" t="s">
        <v>149</v>
      </c>
      <c r="C42" s="26">
        <f>+C43</f>
        <v>274000</v>
      </c>
      <c r="D42" s="26">
        <f>+D43</f>
        <v>0</v>
      </c>
      <c r="E42" s="26">
        <f>+E43</f>
        <v>2567.0500000000002</v>
      </c>
      <c r="F42" s="23">
        <f t="shared" si="0"/>
        <v>0.93687956204379574</v>
      </c>
    </row>
    <row r="43" spans="1:6">
      <c r="A43" s="27" t="s">
        <v>150</v>
      </c>
      <c r="B43" s="28" t="s">
        <v>151</v>
      </c>
      <c r="C43" s="29">
        <v>274000</v>
      </c>
      <c r="D43" s="29"/>
      <c r="E43" s="29">
        <v>2567.0500000000002</v>
      </c>
      <c r="F43" s="23">
        <f t="shared" si="0"/>
        <v>0.93687956204379574</v>
      </c>
    </row>
    <row r="44" spans="1:6">
      <c r="A44" s="27" t="s">
        <v>152</v>
      </c>
      <c r="B44" s="28" t="s">
        <v>153</v>
      </c>
      <c r="C44" s="29"/>
      <c r="D44" s="29"/>
      <c r="E44" s="29"/>
      <c r="F44" s="23"/>
    </row>
    <row r="45" spans="1:6">
      <c r="A45" s="24">
        <v>417</v>
      </c>
      <c r="B45" s="25" t="s">
        <v>154</v>
      </c>
      <c r="C45" s="26">
        <f>+C46+C48</f>
        <v>262000</v>
      </c>
      <c r="D45" s="26">
        <f>+D46+D48</f>
        <v>0</v>
      </c>
      <c r="E45" s="26">
        <f>+E46+E48</f>
        <v>40913.300000000003</v>
      </c>
      <c r="F45" s="23">
        <f t="shared" si="0"/>
        <v>15.615763358778628</v>
      </c>
    </row>
    <row r="46" spans="1:6">
      <c r="A46" s="27" t="s">
        <v>155</v>
      </c>
      <c r="B46" s="28" t="s">
        <v>156</v>
      </c>
      <c r="C46" s="29">
        <v>162000</v>
      </c>
      <c r="D46" s="29"/>
      <c r="E46" s="29">
        <v>40913.300000000003</v>
      </c>
      <c r="F46" s="23">
        <f t="shared" si="0"/>
        <v>25.255123456790127</v>
      </c>
    </row>
    <row r="47" spans="1:6">
      <c r="A47" s="27" t="s">
        <v>157</v>
      </c>
      <c r="B47" s="28" t="s">
        <v>158</v>
      </c>
      <c r="C47" s="29"/>
      <c r="D47" s="29"/>
      <c r="E47" s="29"/>
      <c r="F47" s="23"/>
    </row>
    <row r="48" spans="1:6">
      <c r="A48" s="27" t="s">
        <v>159</v>
      </c>
      <c r="B48" s="28" t="s">
        <v>160</v>
      </c>
      <c r="C48" s="29">
        <v>100000</v>
      </c>
      <c r="D48" s="29"/>
      <c r="E48" s="29"/>
      <c r="F48" s="23">
        <f t="shared" si="0"/>
        <v>0</v>
      </c>
    </row>
    <row r="49" spans="1:6">
      <c r="A49" s="24">
        <v>418</v>
      </c>
      <c r="B49" s="25" t="s">
        <v>161</v>
      </c>
      <c r="C49" s="26"/>
      <c r="D49" s="26"/>
      <c r="E49" s="26"/>
      <c r="F49" s="23"/>
    </row>
    <row r="50" spans="1:6">
      <c r="A50" s="24">
        <v>419</v>
      </c>
      <c r="B50" s="25" t="s">
        <v>162</v>
      </c>
      <c r="C50" s="26">
        <f>+C51+C52+C53+C54+C56</f>
        <v>730100</v>
      </c>
      <c r="D50" s="26">
        <f>+D51+D52+D53+D54+D56</f>
        <v>3.5</v>
      </c>
      <c r="E50" s="26">
        <f>+E51+E52+E53+E54+E56</f>
        <v>165185.99000000002</v>
      </c>
      <c r="F50" s="23">
        <f t="shared" si="0"/>
        <v>22.625118476920971</v>
      </c>
    </row>
    <row r="51" spans="1:6">
      <c r="A51" s="30" t="s">
        <v>163</v>
      </c>
      <c r="B51" s="28" t="s">
        <v>164</v>
      </c>
      <c r="C51" s="29">
        <v>262700</v>
      </c>
      <c r="D51" s="29"/>
      <c r="E51" s="29">
        <v>119116.66</v>
      </c>
      <c r="F51" s="23">
        <f t="shared" si="0"/>
        <v>45.343228016749144</v>
      </c>
    </row>
    <row r="52" spans="1:6">
      <c r="A52" s="30" t="s">
        <v>165</v>
      </c>
      <c r="B52" s="28" t="s">
        <v>166</v>
      </c>
      <c r="C52" s="29">
        <v>125000</v>
      </c>
      <c r="D52" s="29"/>
      <c r="E52" s="29">
        <v>9843.73</v>
      </c>
      <c r="F52" s="23">
        <f t="shared" si="0"/>
        <v>7.8749840000000004</v>
      </c>
    </row>
    <row r="53" spans="1:6">
      <c r="A53" s="30" t="s">
        <v>167</v>
      </c>
      <c r="B53" s="28" t="s">
        <v>168</v>
      </c>
      <c r="C53" s="29">
        <v>101000</v>
      </c>
      <c r="D53" s="29"/>
      <c r="E53" s="29">
        <v>16587.650000000001</v>
      </c>
      <c r="F53" s="23">
        <f t="shared" si="0"/>
        <v>16.423415841584159</v>
      </c>
    </row>
    <row r="54" spans="1:6">
      <c r="A54" s="27" t="s">
        <v>169</v>
      </c>
      <c r="B54" s="28" t="s">
        <v>170</v>
      </c>
      <c r="C54" s="29">
        <v>3000</v>
      </c>
      <c r="D54" s="29"/>
      <c r="E54" s="29"/>
      <c r="F54" s="23">
        <f t="shared" si="0"/>
        <v>0</v>
      </c>
    </row>
    <row r="55" spans="1:6">
      <c r="A55" s="27" t="s">
        <v>171</v>
      </c>
      <c r="B55" s="28" t="s">
        <v>172</v>
      </c>
      <c r="C55" s="29"/>
      <c r="D55" s="29"/>
      <c r="E55" s="29"/>
      <c r="F55" s="23"/>
    </row>
    <row r="56" spans="1:6">
      <c r="A56" s="27" t="s">
        <v>173</v>
      </c>
      <c r="B56" s="28" t="s">
        <v>174</v>
      </c>
      <c r="C56" s="29">
        <f>112400+126000</f>
        <v>238400</v>
      </c>
      <c r="D56" s="29">
        <v>3.5</v>
      </c>
      <c r="E56" s="29">
        <f>16992.83+2645.12</f>
        <v>19637.95</v>
      </c>
      <c r="F56" s="23">
        <f t="shared" si="0"/>
        <v>8.237395134228187</v>
      </c>
    </row>
    <row r="57" spans="1:6">
      <c r="A57" s="24">
        <v>42</v>
      </c>
      <c r="B57" s="25" t="s">
        <v>175</v>
      </c>
      <c r="C57" s="26"/>
      <c r="D57" s="26"/>
      <c r="E57" s="26"/>
      <c r="F57" s="23"/>
    </row>
    <row r="58" spans="1:6" ht="24">
      <c r="A58" s="24">
        <v>43</v>
      </c>
      <c r="B58" s="31" t="s">
        <v>176</v>
      </c>
      <c r="C58" s="26">
        <f>+C59+C69</f>
        <v>8784291</v>
      </c>
      <c r="D58" s="26">
        <f>+D59+D69</f>
        <v>0</v>
      </c>
      <c r="E58" s="26">
        <f>+E59+E69</f>
        <v>3090567.16</v>
      </c>
      <c r="F58" s="23">
        <f t="shared" si="0"/>
        <v>35.182886814655845</v>
      </c>
    </row>
    <row r="59" spans="1:6" ht="24">
      <c r="A59" s="24">
        <v>431</v>
      </c>
      <c r="B59" s="31" t="s">
        <v>176</v>
      </c>
      <c r="C59" s="26">
        <f>SUM(C60:C68)</f>
        <v>7779291</v>
      </c>
      <c r="D59" s="26">
        <f>SUM(D60:D68)</f>
        <v>0</v>
      </c>
      <c r="E59" s="26">
        <f>SUM(E60:E68)</f>
        <v>2918766.98</v>
      </c>
      <c r="F59" s="23">
        <f t="shared" si="0"/>
        <v>37.519704302101566</v>
      </c>
    </row>
    <row r="60" spans="1:6">
      <c r="A60" s="30" t="s">
        <v>177</v>
      </c>
      <c r="B60" s="28" t="s">
        <v>178</v>
      </c>
      <c r="C60" s="29">
        <v>115000</v>
      </c>
      <c r="D60" s="29"/>
      <c r="E60" s="29"/>
      <c r="F60" s="23">
        <f t="shared" si="0"/>
        <v>0</v>
      </c>
    </row>
    <row r="61" spans="1:6">
      <c r="A61" s="30" t="s">
        <v>179</v>
      </c>
      <c r="B61" s="28" t="s">
        <v>180</v>
      </c>
      <c r="C61" s="29">
        <v>355000</v>
      </c>
      <c r="D61" s="29"/>
      <c r="E61" s="29">
        <v>67208</v>
      </c>
      <c r="F61" s="23">
        <f t="shared" si="0"/>
        <v>18.931830985915493</v>
      </c>
    </row>
    <row r="62" spans="1:6">
      <c r="A62" s="30" t="s">
        <v>181</v>
      </c>
      <c r="B62" s="28" t="s">
        <v>182</v>
      </c>
      <c r="C62" s="29">
        <f>1200000+350000</f>
        <v>1550000</v>
      </c>
      <c r="D62" s="29"/>
      <c r="E62" s="29">
        <v>200983.13</v>
      </c>
      <c r="F62" s="23">
        <f t="shared" si="0"/>
        <v>12.966653548387097</v>
      </c>
    </row>
    <row r="63" spans="1:6">
      <c r="A63" s="27" t="s">
        <v>183</v>
      </c>
      <c r="B63" s="28" t="s">
        <v>184</v>
      </c>
      <c r="C63" s="29">
        <v>108000</v>
      </c>
      <c r="D63" s="29"/>
      <c r="E63" s="29">
        <v>0</v>
      </c>
      <c r="F63" s="23">
        <f t="shared" si="0"/>
        <v>0</v>
      </c>
    </row>
    <row r="64" spans="1:6" ht="24">
      <c r="A64" s="27" t="s">
        <v>185</v>
      </c>
      <c r="B64" s="32" t="s">
        <v>186</v>
      </c>
      <c r="C64" s="29">
        <f>269126+61165+25000</f>
        <v>355291</v>
      </c>
      <c r="D64" s="29"/>
      <c r="E64" s="29">
        <v>90158.67</v>
      </c>
      <c r="F64" s="23">
        <f t="shared" si="0"/>
        <v>25.376007272911501</v>
      </c>
    </row>
    <row r="65" spans="1:6">
      <c r="A65" s="27" t="s">
        <v>187</v>
      </c>
      <c r="B65" s="28" t="s">
        <v>188</v>
      </c>
      <c r="C65" s="29">
        <v>110000</v>
      </c>
      <c r="D65" s="29"/>
      <c r="E65" s="29">
        <v>50540</v>
      </c>
      <c r="F65" s="23">
        <f t="shared" si="0"/>
        <v>45.945454545454545</v>
      </c>
    </row>
    <row r="66" spans="1:6">
      <c r="A66" s="27" t="s">
        <v>189</v>
      </c>
      <c r="B66" s="28" t="s">
        <v>190</v>
      </c>
      <c r="C66" s="29"/>
      <c r="D66" s="29"/>
      <c r="E66" s="29"/>
      <c r="F66" s="23"/>
    </row>
    <row r="67" spans="1:6">
      <c r="A67" s="27" t="s">
        <v>191</v>
      </c>
      <c r="B67" s="28" t="s">
        <v>192</v>
      </c>
      <c r="C67" s="29">
        <v>225000</v>
      </c>
      <c r="D67" s="29"/>
      <c r="E67" s="29">
        <v>27840</v>
      </c>
      <c r="F67" s="23">
        <f t="shared" si="0"/>
        <v>12.373333333333333</v>
      </c>
    </row>
    <row r="68" spans="1:6">
      <c r="A68" s="27" t="s">
        <v>193</v>
      </c>
      <c r="B68" s="28" t="s">
        <v>194</v>
      </c>
      <c r="C68" s="29">
        <f>26000+40000+960000+440000+700000+1055000+420000+1220000+90000+10000</f>
        <v>4961000</v>
      </c>
      <c r="D68" s="29"/>
      <c r="E68" s="29">
        <f>14209.92+2286.04+537307.37+288300.87+346643.19+369264.52+212680.35+663264.18+43080.74+5000</f>
        <v>2482037.1800000002</v>
      </c>
      <c r="F68" s="23">
        <f t="shared" si="0"/>
        <v>50.030985285224759</v>
      </c>
    </row>
    <row r="69" spans="1:6">
      <c r="A69" s="24">
        <v>432</v>
      </c>
      <c r="B69" s="25" t="s">
        <v>195</v>
      </c>
      <c r="C69" s="26">
        <f>+C72</f>
        <v>1005000</v>
      </c>
      <c r="D69" s="26">
        <f>+D72</f>
        <v>0</v>
      </c>
      <c r="E69" s="26">
        <f>+E72</f>
        <v>171800.18</v>
      </c>
      <c r="F69" s="23">
        <f t="shared" si="0"/>
        <v>17.094545273631841</v>
      </c>
    </row>
    <row r="70" spans="1:6">
      <c r="A70" s="27" t="s">
        <v>196</v>
      </c>
      <c r="B70" s="28" t="s">
        <v>197</v>
      </c>
      <c r="C70" s="29"/>
      <c r="D70" s="29"/>
      <c r="E70" s="29"/>
      <c r="F70" s="23"/>
    </row>
    <row r="71" spans="1:6">
      <c r="A71" s="27" t="s">
        <v>198</v>
      </c>
      <c r="B71" s="28" t="s">
        <v>199</v>
      </c>
      <c r="C71" s="29"/>
      <c r="D71" s="29"/>
      <c r="E71" s="29"/>
      <c r="F71" s="23"/>
    </row>
    <row r="72" spans="1:6">
      <c r="A72" s="27" t="s">
        <v>200</v>
      </c>
      <c r="B72" s="28" t="s">
        <v>201</v>
      </c>
      <c r="C72" s="29">
        <v>1005000</v>
      </c>
      <c r="D72" s="29"/>
      <c r="E72" s="29">
        <v>171800.18</v>
      </c>
      <c r="F72" s="23">
        <f t="shared" ref="F72:F103" si="1">+E72*100/C72</f>
        <v>17.094545273631841</v>
      </c>
    </row>
    <row r="73" spans="1:6">
      <c r="A73" s="24" t="s">
        <v>202</v>
      </c>
      <c r="B73" s="25" t="s">
        <v>203</v>
      </c>
      <c r="C73" s="26">
        <f>+C74</f>
        <v>16598709</v>
      </c>
      <c r="D73" s="26">
        <f>+D74</f>
        <v>0</v>
      </c>
      <c r="E73" s="26">
        <f>+E74</f>
        <v>2609685.8800000004</v>
      </c>
      <c r="F73" s="23">
        <f t="shared" si="1"/>
        <v>15.722222011362451</v>
      </c>
    </row>
    <row r="74" spans="1:6">
      <c r="A74" s="24">
        <v>441</v>
      </c>
      <c r="B74" s="25" t="s">
        <v>203</v>
      </c>
      <c r="C74" s="26">
        <f>+SUM(C75:C81)</f>
        <v>16598709</v>
      </c>
      <c r="D74" s="26">
        <f>+SUM(D75:D81)</f>
        <v>0</v>
      </c>
      <c r="E74" s="26">
        <f>+SUM(E75:E81)</f>
        <v>2609685.8800000004</v>
      </c>
      <c r="F74" s="23">
        <f t="shared" si="1"/>
        <v>15.722222011362451</v>
      </c>
    </row>
    <row r="75" spans="1:6">
      <c r="A75" s="30" t="s">
        <v>204</v>
      </c>
      <c r="B75" s="28" t="s">
        <v>205</v>
      </c>
      <c r="C75" s="26"/>
      <c r="D75" s="26"/>
      <c r="E75" s="26"/>
      <c r="F75" s="23"/>
    </row>
    <row r="76" spans="1:6">
      <c r="A76" s="27" t="s">
        <v>206</v>
      </c>
      <c r="B76" s="28" t="s">
        <v>207</v>
      </c>
      <c r="C76" s="29">
        <v>11871709</v>
      </c>
      <c r="D76" s="29"/>
      <c r="E76" s="29">
        <v>1665111.62</v>
      </c>
      <c r="F76" s="23">
        <f t="shared" si="1"/>
        <v>14.025879677475247</v>
      </c>
    </row>
    <row r="77" spans="1:6">
      <c r="A77" s="27" t="s">
        <v>208</v>
      </c>
      <c r="B77" s="28" t="s">
        <v>209</v>
      </c>
      <c r="C77" s="29">
        <v>2159000</v>
      </c>
      <c r="D77" s="29"/>
      <c r="E77" s="29">
        <v>194321.76</v>
      </c>
      <c r="F77" s="23">
        <f t="shared" si="1"/>
        <v>9.000544696618805</v>
      </c>
    </row>
    <row r="78" spans="1:6">
      <c r="A78" s="27" t="s">
        <v>210</v>
      </c>
      <c r="B78" s="28" t="s">
        <v>211</v>
      </c>
      <c r="C78" s="29">
        <v>50000</v>
      </c>
      <c r="D78" s="29"/>
      <c r="E78" s="29"/>
      <c r="F78" s="23">
        <f t="shared" si="1"/>
        <v>0</v>
      </c>
    </row>
    <row r="79" spans="1:6">
      <c r="A79" s="27" t="s">
        <v>212</v>
      </c>
      <c r="B79" s="28" t="s">
        <v>213</v>
      </c>
      <c r="C79" s="29">
        <v>725000</v>
      </c>
      <c r="D79" s="29"/>
      <c r="E79" s="29">
        <v>44894.84</v>
      </c>
      <c r="F79" s="23">
        <f t="shared" si="1"/>
        <v>6.1923917241379307</v>
      </c>
    </row>
    <row r="80" spans="1:6">
      <c r="A80" s="27" t="s">
        <v>214</v>
      </c>
      <c r="B80" s="28" t="s">
        <v>215</v>
      </c>
      <c r="C80" s="29">
        <v>493000</v>
      </c>
      <c r="D80" s="29"/>
      <c r="E80" s="29">
        <v>408945.68</v>
      </c>
      <c r="F80" s="23">
        <f t="shared" si="1"/>
        <v>82.950442190669378</v>
      </c>
    </row>
    <row r="81" spans="1:6">
      <c r="A81" s="27" t="s">
        <v>216</v>
      </c>
      <c r="B81" s="28" t="s">
        <v>217</v>
      </c>
      <c r="C81" s="29">
        <v>1300000</v>
      </c>
      <c r="D81" s="29"/>
      <c r="E81" s="29">
        <v>296411.98</v>
      </c>
      <c r="F81" s="23">
        <f t="shared" si="1"/>
        <v>22.800921538461537</v>
      </c>
    </row>
    <row r="82" spans="1:6">
      <c r="A82" s="24" t="s">
        <v>218</v>
      </c>
      <c r="B82" s="25" t="s">
        <v>72</v>
      </c>
      <c r="C82" s="26"/>
      <c r="D82" s="26"/>
      <c r="E82" s="26"/>
      <c r="F82" s="23"/>
    </row>
    <row r="83" spans="1:6">
      <c r="A83" s="24">
        <v>451</v>
      </c>
      <c r="B83" s="25" t="s">
        <v>72</v>
      </c>
      <c r="C83" s="26"/>
      <c r="D83" s="26"/>
      <c r="E83" s="26"/>
      <c r="F83" s="23"/>
    </row>
    <row r="84" spans="1:6">
      <c r="A84" s="27" t="s">
        <v>219</v>
      </c>
      <c r="B84" s="28" t="s">
        <v>220</v>
      </c>
      <c r="C84" s="26"/>
      <c r="D84" s="26"/>
      <c r="E84" s="26"/>
      <c r="F84" s="23"/>
    </row>
    <row r="85" spans="1:6">
      <c r="A85" s="27" t="s">
        <v>221</v>
      </c>
      <c r="B85" s="28" t="s">
        <v>222</v>
      </c>
      <c r="C85" s="26"/>
      <c r="D85" s="26"/>
      <c r="E85" s="26"/>
      <c r="F85" s="23"/>
    </row>
    <row r="86" spans="1:6">
      <c r="A86" s="27" t="s">
        <v>223</v>
      </c>
      <c r="B86" s="28" t="s">
        <v>224</v>
      </c>
      <c r="C86" s="26"/>
      <c r="D86" s="26"/>
      <c r="E86" s="26"/>
      <c r="F86" s="23"/>
    </row>
    <row r="87" spans="1:6">
      <c r="A87" s="24" t="s">
        <v>225</v>
      </c>
      <c r="B87" s="25" t="s">
        <v>226</v>
      </c>
      <c r="C87" s="26">
        <f>+C88+C97</f>
        <v>4291300</v>
      </c>
      <c r="D87" s="26">
        <f>+D88+D97</f>
        <v>0</v>
      </c>
      <c r="E87" s="26">
        <f>+E88+E97</f>
        <v>2645648.08</v>
      </c>
      <c r="F87" s="23">
        <f t="shared" si="1"/>
        <v>61.651436161536132</v>
      </c>
    </row>
    <row r="88" spans="1:6">
      <c r="A88" s="24">
        <v>461</v>
      </c>
      <c r="B88" s="25" t="s">
        <v>227</v>
      </c>
      <c r="C88" s="26">
        <f>+C89</f>
        <v>1991300</v>
      </c>
      <c r="D88" s="26">
        <f>+D89</f>
        <v>0</v>
      </c>
      <c r="E88" s="26">
        <f>+E89</f>
        <v>153835.41</v>
      </c>
      <c r="F88" s="23">
        <f t="shared" si="1"/>
        <v>7.7253758851001857</v>
      </c>
    </row>
    <row r="89" spans="1:6">
      <c r="A89" s="27" t="s">
        <v>228</v>
      </c>
      <c r="B89" s="28" t="s">
        <v>229</v>
      </c>
      <c r="C89" s="29">
        <v>1991300</v>
      </c>
      <c r="D89" s="29"/>
      <c r="E89" s="29">
        <v>153835.41</v>
      </c>
      <c r="F89" s="23">
        <f t="shared" si="1"/>
        <v>7.7253758851001857</v>
      </c>
    </row>
    <row r="90" spans="1:6">
      <c r="A90" s="27" t="s">
        <v>230</v>
      </c>
      <c r="B90" s="28" t="s">
        <v>231</v>
      </c>
      <c r="C90" s="29"/>
      <c r="D90" s="29"/>
      <c r="E90" s="29"/>
      <c r="F90" s="23"/>
    </row>
    <row r="91" spans="1:6">
      <c r="A91" s="24">
        <v>462</v>
      </c>
      <c r="B91" s="25" t="s">
        <v>232</v>
      </c>
      <c r="C91" s="26"/>
      <c r="D91" s="26"/>
      <c r="E91" s="26"/>
      <c r="F91" s="23"/>
    </row>
    <row r="92" spans="1:6">
      <c r="A92" s="27" t="s">
        <v>233</v>
      </c>
      <c r="B92" s="28" t="s">
        <v>234</v>
      </c>
      <c r="C92" s="29"/>
      <c r="D92" s="29"/>
      <c r="E92" s="29"/>
      <c r="F92" s="23"/>
    </row>
    <row r="93" spans="1:6">
      <c r="A93" s="27" t="s">
        <v>235</v>
      </c>
      <c r="B93" s="28" t="s">
        <v>236</v>
      </c>
      <c r="C93" s="29"/>
      <c r="D93" s="29"/>
      <c r="E93" s="29"/>
      <c r="F93" s="23"/>
    </row>
    <row r="94" spans="1:6">
      <c r="A94" s="24">
        <v>463</v>
      </c>
      <c r="B94" s="25" t="s">
        <v>237</v>
      </c>
      <c r="C94" s="26"/>
      <c r="D94" s="26"/>
      <c r="E94" s="26"/>
      <c r="F94" s="23"/>
    </row>
    <row r="95" spans="1:6">
      <c r="A95" s="27" t="s">
        <v>238</v>
      </c>
      <c r="B95" s="28" t="s">
        <v>237</v>
      </c>
      <c r="C95" s="26"/>
      <c r="D95" s="26"/>
      <c r="E95" s="26"/>
      <c r="F95" s="23"/>
    </row>
    <row r="96" spans="1:6">
      <c r="A96" s="24"/>
      <c r="B96" s="25"/>
      <c r="C96" s="26"/>
      <c r="D96" s="26"/>
      <c r="E96" s="26"/>
      <c r="F96" s="23"/>
    </row>
    <row r="97" spans="1:6">
      <c r="A97" s="24">
        <v>463</v>
      </c>
      <c r="B97" s="25" t="s">
        <v>237</v>
      </c>
      <c r="C97" s="26">
        <f>+C98</f>
        <v>2300000</v>
      </c>
      <c r="D97" s="26">
        <f>+D98</f>
        <v>0</v>
      </c>
      <c r="E97" s="26">
        <f>+E98</f>
        <v>2491812.67</v>
      </c>
      <c r="F97" s="23">
        <f t="shared" si="1"/>
        <v>108.33968130434782</v>
      </c>
    </row>
    <row r="98" spans="1:6">
      <c r="A98" s="30" t="s">
        <v>238</v>
      </c>
      <c r="B98" s="28" t="s">
        <v>237</v>
      </c>
      <c r="C98" s="29">
        <v>2300000</v>
      </c>
      <c r="D98" s="29"/>
      <c r="E98" s="29">
        <v>2491812.67</v>
      </c>
      <c r="F98" s="23">
        <f t="shared" si="1"/>
        <v>108.33968130434782</v>
      </c>
    </row>
    <row r="99" spans="1:6">
      <c r="A99" s="24" t="s">
        <v>239</v>
      </c>
      <c r="B99" s="25" t="s">
        <v>240</v>
      </c>
      <c r="C99" s="26">
        <f>+C100+C102</f>
        <v>304000</v>
      </c>
      <c r="D99" s="26">
        <f>+D100+D102</f>
        <v>0</v>
      </c>
      <c r="E99" s="26">
        <f>+E100+E102</f>
        <v>217239.94</v>
      </c>
      <c r="F99" s="23">
        <f t="shared" si="1"/>
        <v>71.460506578947374</v>
      </c>
    </row>
    <row r="100" spans="1:6">
      <c r="A100" s="33">
        <v>471</v>
      </c>
      <c r="B100" s="28" t="s">
        <v>241</v>
      </c>
      <c r="C100" s="29">
        <v>279000</v>
      </c>
      <c r="D100" s="29"/>
      <c r="E100" s="29">
        <v>217239.94</v>
      </c>
      <c r="F100" s="23">
        <f t="shared" si="1"/>
        <v>77.863777777777784</v>
      </c>
    </row>
    <row r="101" spans="1:6">
      <c r="A101" s="33">
        <v>472</v>
      </c>
      <c r="B101" s="28" t="s">
        <v>242</v>
      </c>
      <c r="C101" s="29"/>
      <c r="D101" s="29"/>
      <c r="E101" s="29"/>
      <c r="F101" s="23"/>
    </row>
    <row r="102" spans="1:6" ht="15.75" thickBot="1">
      <c r="A102" s="34">
        <v>473</v>
      </c>
      <c r="B102" s="35" t="s">
        <v>243</v>
      </c>
      <c r="C102" s="36">
        <v>25000</v>
      </c>
      <c r="D102" s="36">
        <v>0</v>
      </c>
      <c r="E102" s="36">
        <v>0</v>
      </c>
      <c r="F102" s="23">
        <f t="shared" si="1"/>
        <v>0</v>
      </c>
    </row>
    <row r="103" spans="1:6" ht="15.75" thickTop="1">
      <c r="A103" s="37"/>
      <c r="B103" s="38" t="s">
        <v>244</v>
      </c>
      <c r="C103" s="39">
        <f>+C6+C58+C73+C87+C99</f>
        <v>41106000</v>
      </c>
      <c r="D103" s="39">
        <f>+D6+D58+D73+D87+D99</f>
        <v>3.5</v>
      </c>
      <c r="E103" s="39">
        <f>+E6+E58+E73+E87+E99</f>
        <v>13270707.470000001</v>
      </c>
      <c r="F103" s="23">
        <f t="shared" si="1"/>
        <v>32.284112951880502</v>
      </c>
    </row>
    <row r="104" spans="1:6">
      <c r="A104" s="4"/>
      <c r="B104" s="4"/>
      <c r="C104" s="40"/>
      <c r="D104" s="4"/>
      <c r="E104" s="4"/>
      <c r="F104" s="4"/>
    </row>
    <row r="105" spans="1:6">
      <c r="A105" s="4"/>
      <c r="B105" s="4"/>
      <c r="C105" s="4"/>
      <c r="D105" s="40"/>
      <c r="E105" s="4"/>
      <c r="F105" s="4"/>
    </row>
    <row r="106" spans="1:6">
      <c r="A106" s="41" t="s">
        <v>245</v>
      </c>
      <c r="B106" s="41"/>
      <c r="C106" s="41"/>
      <c r="D106" s="4"/>
      <c r="E106" s="4"/>
      <c r="F106" s="4"/>
    </row>
    <row r="107" spans="1:6">
      <c r="A107" s="41"/>
      <c r="B107" s="41"/>
      <c r="C107" s="41"/>
      <c r="D107" s="4"/>
      <c r="E107" s="4"/>
      <c r="F107" s="4"/>
    </row>
    <row r="108" spans="1:6" ht="36">
      <c r="A108" s="41"/>
      <c r="B108" s="42" t="s">
        <v>246</v>
      </c>
      <c r="C108" s="43" t="s">
        <v>257</v>
      </c>
      <c r="D108" s="4"/>
      <c r="E108" s="4"/>
      <c r="F108" s="4"/>
    </row>
    <row r="109" spans="1:6">
      <c r="A109" s="41"/>
      <c r="B109" s="44" t="s">
        <v>87</v>
      </c>
      <c r="C109" s="45"/>
      <c r="D109" s="4"/>
      <c r="E109" s="4"/>
      <c r="F109" s="4"/>
    </row>
    <row r="110" spans="1:6">
      <c r="A110" s="41"/>
      <c r="B110" s="46" t="s">
        <v>247</v>
      </c>
      <c r="C110" s="45"/>
      <c r="D110" s="4"/>
      <c r="E110" s="40"/>
      <c r="F110" s="4"/>
    </row>
    <row r="111" spans="1:6">
      <c r="A111" s="41"/>
      <c r="B111" s="46" t="s">
        <v>248</v>
      </c>
      <c r="C111" s="45"/>
      <c r="D111" s="4"/>
      <c r="E111" s="4"/>
      <c r="F111" s="4"/>
    </row>
    <row r="112" spans="1:6">
      <c r="A112" s="41"/>
      <c r="B112" s="46" t="s">
        <v>249</v>
      </c>
      <c r="C112" s="45"/>
      <c r="D112" s="4"/>
      <c r="E112" s="4"/>
      <c r="F112" s="4"/>
    </row>
    <row r="113" spans="1:6">
      <c r="A113" s="41"/>
      <c r="B113" s="46" t="s">
        <v>250</v>
      </c>
      <c r="C113" s="45"/>
      <c r="D113" s="4"/>
      <c r="E113" s="4"/>
      <c r="F113" s="4"/>
    </row>
    <row r="114" spans="1:6">
      <c r="A114" s="41"/>
      <c r="B114" s="46" t="s">
        <v>251</v>
      </c>
      <c r="C114" s="45"/>
      <c r="D114" s="4"/>
      <c r="E114" s="4"/>
      <c r="F114" s="4"/>
    </row>
    <row r="115" spans="1:6">
      <c r="A115" s="41"/>
      <c r="B115" s="44" t="s">
        <v>98</v>
      </c>
      <c r="C115" s="45"/>
      <c r="D115" s="4"/>
      <c r="E115" s="4"/>
      <c r="F115" s="4"/>
    </row>
    <row r="116" spans="1:6">
      <c r="A116" s="41"/>
      <c r="B116" s="44" t="s">
        <v>112</v>
      </c>
      <c r="C116" s="45"/>
      <c r="D116" s="4"/>
      <c r="E116" s="4"/>
      <c r="F116" s="4"/>
    </row>
    <row r="117" spans="1:6">
      <c r="A117" s="41"/>
      <c r="B117" s="44" t="s">
        <v>123</v>
      </c>
      <c r="C117" s="45"/>
      <c r="D117" s="4"/>
      <c r="E117" s="4"/>
      <c r="F117" s="4"/>
    </row>
    <row r="118" spans="1:6">
      <c r="A118" s="41"/>
      <c r="B118" s="44" t="s">
        <v>142</v>
      </c>
      <c r="C118" s="45"/>
      <c r="D118" s="4"/>
      <c r="E118" s="4"/>
      <c r="F118" s="4"/>
    </row>
    <row r="119" spans="1:6">
      <c r="A119" s="41"/>
      <c r="B119" s="44" t="s">
        <v>149</v>
      </c>
      <c r="C119" s="45"/>
      <c r="D119" s="4"/>
      <c r="E119" s="4"/>
      <c r="F119" s="4"/>
    </row>
    <row r="120" spans="1:6">
      <c r="A120" s="41"/>
      <c r="B120" s="44" t="s">
        <v>154</v>
      </c>
      <c r="C120" s="45"/>
      <c r="D120" s="4"/>
      <c r="E120" s="4"/>
      <c r="F120" s="4"/>
    </row>
    <row r="121" spans="1:6">
      <c r="A121" s="41"/>
      <c r="B121" s="44" t="s">
        <v>161</v>
      </c>
      <c r="C121" s="45"/>
      <c r="D121" s="4"/>
      <c r="E121" s="4"/>
      <c r="F121" s="4"/>
    </row>
    <row r="122" spans="1:6">
      <c r="A122" s="41"/>
      <c r="B122" s="44" t="s">
        <v>162</v>
      </c>
      <c r="C122" s="45"/>
      <c r="D122" s="4"/>
      <c r="E122" s="4"/>
      <c r="F122" s="4"/>
    </row>
    <row r="123" spans="1:6">
      <c r="A123" s="41"/>
      <c r="B123" s="28" t="s">
        <v>252</v>
      </c>
      <c r="C123" s="45"/>
      <c r="D123" s="4"/>
      <c r="E123" s="4"/>
      <c r="F123" s="4"/>
    </row>
    <row r="124" spans="1:6">
      <c r="A124" s="41"/>
      <c r="B124" s="44" t="s">
        <v>175</v>
      </c>
      <c r="C124" s="45"/>
      <c r="D124" s="4"/>
      <c r="E124" s="4"/>
      <c r="F124" s="4"/>
    </row>
    <row r="125" spans="1:6" ht="24">
      <c r="A125" s="41"/>
      <c r="B125" s="31" t="s">
        <v>176</v>
      </c>
      <c r="C125" s="45"/>
      <c r="D125" s="4"/>
      <c r="E125" s="4"/>
      <c r="F125" s="4"/>
    </row>
    <row r="126" spans="1:6">
      <c r="A126" s="41"/>
      <c r="B126" s="44" t="s">
        <v>195</v>
      </c>
      <c r="C126" s="45"/>
      <c r="D126" s="4"/>
      <c r="E126" s="4"/>
      <c r="F126" s="4"/>
    </row>
    <row r="127" spans="1:6">
      <c r="A127" s="41"/>
      <c r="B127" s="44" t="s">
        <v>203</v>
      </c>
      <c r="C127" s="45"/>
      <c r="D127" s="4"/>
      <c r="E127" s="4"/>
      <c r="F127" s="4"/>
    </row>
    <row r="128" spans="1:6">
      <c r="A128" s="41"/>
      <c r="B128" s="44" t="s">
        <v>72</v>
      </c>
      <c r="C128" s="45"/>
      <c r="D128" s="4"/>
      <c r="E128" s="4"/>
      <c r="F128" s="4"/>
    </row>
    <row r="129" spans="1:6">
      <c r="A129" s="41"/>
      <c r="B129" s="44" t="s">
        <v>226</v>
      </c>
      <c r="C129" s="45"/>
      <c r="D129" s="4"/>
      <c r="E129" s="4"/>
      <c r="F129" s="4"/>
    </row>
  </sheetData>
  <mergeCells count="2">
    <mergeCell ref="E2:F2"/>
    <mergeCell ref="A4:F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"/>
  <sheetViews>
    <sheetView topLeftCell="A13" workbookViewId="0">
      <selection activeCell="B34" sqref="B34"/>
    </sheetView>
  </sheetViews>
  <sheetFormatPr defaultRowHeight="15"/>
  <cols>
    <col min="2" max="2" width="68.85546875" customWidth="1"/>
    <col min="3" max="3" width="12.28515625" bestFit="1" customWidth="1"/>
    <col min="4" max="4" width="9.85546875" bestFit="1" customWidth="1"/>
  </cols>
  <sheetData>
    <row r="2" spans="1:5" ht="108">
      <c r="A2" s="48" t="s">
        <v>82</v>
      </c>
      <c r="B2" s="49" t="s">
        <v>258</v>
      </c>
      <c r="C2" s="50" t="s">
        <v>259</v>
      </c>
      <c r="D2" s="50" t="s">
        <v>260</v>
      </c>
    </row>
    <row r="3" spans="1:5">
      <c r="A3" s="51" t="s">
        <v>85</v>
      </c>
      <c r="B3" s="52" t="s">
        <v>261</v>
      </c>
      <c r="C3" s="53">
        <f>+SUM(C4:C6)</f>
        <v>1513009.82</v>
      </c>
      <c r="D3" s="53">
        <f>SUM(D4:D6)</f>
        <v>435687.66</v>
      </c>
    </row>
    <row r="4" spans="1:5">
      <c r="A4" s="54"/>
      <c r="B4" s="55" t="s">
        <v>262</v>
      </c>
      <c r="C4" s="56">
        <v>910741.29</v>
      </c>
      <c r="D4" s="56">
        <v>305045.37</v>
      </c>
    </row>
    <row r="5" spans="1:5">
      <c r="A5" s="54"/>
      <c r="B5" s="55" t="s">
        <v>263</v>
      </c>
      <c r="C5" s="57">
        <v>130836.1</v>
      </c>
      <c r="D5" s="56">
        <v>3125.92</v>
      </c>
    </row>
    <row r="6" spans="1:5">
      <c r="A6" s="54"/>
      <c r="B6" s="55" t="s">
        <v>264</v>
      </c>
      <c r="C6" s="56">
        <f>58116.53+189845.27+155238.62+5212.49+33128.31+29891.21</f>
        <v>471432.43</v>
      </c>
      <c r="D6" s="56">
        <v>127516.37</v>
      </c>
    </row>
    <row r="7" spans="1:5">
      <c r="A7" s="51" t="s">
        <v>202</v>
      </c>
      <c r="B7" s="52" t="s">
        <v>265</v>
      </c>
      <c r="C7" s="57">
        <v>0</v>
      </c>
      <c r="D7" s="58">
        <v>8935.2900000000009</v>
      </c>
    </row>
    <row r="8" spans="1:5">
      <c r="A8" s="51" t="s">
        <v>218</v>
      </c>
      <c r="B8" s="59" t="s">
        <v>266</v>
      </c>
      <c r="C8" s="60">
        <f>567762.99+42500</f>
        <v>610262.99</v>
      </c>
      <c r="D8" s="57"/>
    </row>
    <row r="9" spans="1:5">
      <c r="A9" s="51" t="s">
        <v>225</v>
      </c>
      <c r="B9" s="52" t="s">
        <v>267</v>
      </c>
      <c r="C9" s="60">
        <v>518378.56</v>
      </c>
      <c r="D9" s="57"/>
    </row>
    <row r="10" spans="1:5">
      <c r="A10" s="51" t="s">
        <v>239</v>
      </c>
      <c r="B10" s="52" t="s">
        <v>268</v>
      </c>
      <c r="C10" s="53">
        <f>+C11+C12</f>
        <v>38551.03</v>
      </c>
      <c r="D10" s="57"/>
    </row>
    <row r="11" spans="1:5">
      <c r="A11" s="51" t="s">
        <v>269</v>
      </c>
      <c r="B11" s="52" t="s">
        <v>270</v>
      </c>
      <c r="C11" s="56">
        <v>37390.5</v>
      </c>
      <c r="D11" s="57"/>
    </row>
    <row r="12" spans="1:5">
      <c r="A12" s="51" t="s">
        <v>271</v>
      </c>
      <c r="B12" s="52" t="s">
        <v>272</v>
      </c>
      <c r="C12" s="61">
        <v>1160.53</v>
      </c>
      <c r="D12" s="57"/>
    </row>
    <row r="13" spans="1:5">
      <c r="A13" s="51" t="s">
        <v>273</v>
      </c>
      <c r="B13" s="52" t="s">
        <v>274</v>
      </c>
      <c r="C13" s="62">
        <v>14177132.4</v>
      </c>
      <c r="D13" s="58">
        <v>535391.55000000005</v>
      </c>
    </row>
    <row r="14" spans="1:5">
      <c r="A14" s="51" t="s">
        <v>275</v>
      </c>
      <c r="B14" s="52" t="s">
        <v>276</v>
      </c>
      <c r="C14" s="58">
        <v>11019</v>
      </c>
      <c r="D14" s="57"/>
    </row>
    <row r="15" spans="1:5">
      <c r="A15" s="76" t="s">
        <v>277</v>
      </c>
      <c r="B15" s="76"/>
      <c r="C15" s="53">
        <f>+C3+C8+C10+C13+C14+C9</f>
        <v>16868353.800000001</v>
      </c>
      <c r="D15" s="53">
        <f>+D3+D9+D10+D13+D7</f>
        <v>980014.5</v>
      </c>
      <c r="E15" s="63"/>
    </row>
    <row r="17" spans="2:5">
      <c r="B17" t="s">
        <v>278</v>
      </c>
      <c r="C17" s="63"/>
      <c r="E17" s="63"/>
    </row>
    <row r="18" spans="2:5">
      <c r="B18" s="64" t="s">
        <v>279</v>
      </c>
      <c r="C18" s="64"/>
      <c r="D18" s="64"/>
    </row>
    <row r="19" spans="2:5">
      <c r="B19" s="64" t="s">
        <v>280</v>
      </c>
      <c r="C19" s="64"/>
      <c r="D19" s="64"/>
    </row>
    <row r="20" spans="2:5">
      <c r="B20" s="64" t="s">
        <v>281</v>
      </c>
      <c r="C20" s="64"/>
      <c r="D20" s="64"/>
    </row>
    <row r="21" spans="2:5">
      <c r="B21" s="64" t="s">
        <v>282</v>
      </c>
      <c r="C21" s="64"/>
      <c r="D21" s="64"/>
    </row>
    <row r="22" spans="2:5">
      <c r="B22" s="64" t="s">
        <v>283</v>
      </c>
      <c r="C22" s="64"/>
      <c r="D22" s="64"/>
    </row>
    <row r="23" spans="2:5">
      <c r="B23" s="64" t="s">
        <v>284</v>
      </c>
      <c r="C23" s="64"/>
      <c r="D23" s="64"/>
    </row>
    <row r="24" spans="2:5">
      <c r="B24" s="64" t="s">
        <v>285</v>
      </c>
      <c r="C24" s="64"/>
      <c r="D24" s="64"/>
    </row>
    <row r="25" spans="2:5">
      <c r="B25" s="64" t="s">
        <v>286</v>
      </c>
      <c r="C25" s="64"/>
      <c r="D25" s="64"/>
    </row>
    <row r="26" spans="2:5">
      <c r="B26" s="64" t="s">
        <v>287</v>
      </c>
      <c r="C26" s="64"/>
      <c r="D26" s="64"/>
    </row>
    <row r="27" spans="2:5">
      <c r="B27" s="64" t="s">
        <v>288</v>
      </c>
      <c r="C27" s="64"/>
      <c r="D27" s="64"/>
    </row>
    <row r="28" spans="2:5">
      <c r="B28" s="65" t="s">
        <v>289</v>
      </c>
    </row>
  </sheetData>
  <mergeCells count="1">
    <mergeCell ref="A15:B1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</vt:lpstr>
      <vt:lpstr>PIR</vt:lpstr>
      <vt:lpstr>NEO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srdjana.milicevic</dc:creator>
  <cp:lastModifiedBy>srdjana.milicevic</cp:lastModifiedBy>
  <cp:lastPrinted>2020-10-28T07:30:48Z</cp:lastPrinted>
  <dcterms:created xsi:type="dcterms:W3CDTF">2020-10-02T11:28:55Z</dcterms:created>
  <dcterms:modified xsi:type="dcterms:W3CDTF">2020-10-28T07:31:06Z</dcterms:modified>
</cp:coreProperties>
</file>